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<sst xmlns="http://schemas.openxmlformats.org/spreadsheetml/2006/main" count="186" uniqueCount="95">
  <si>
    <t>The Actuary's Free Study Guide for Exam 6</t>
  </si>
  <si>
    <t>Created by G. Stolyarov II</t>
  </si>
  <si>
    <t>Published under the Creative Commons Attribution Share-Alike License 3.0</t>
  </si>
  <si>
    <r>
      <rPr>
        <b/>
        <sz val="11"/>
        <color indexed="8"/>
        <rFont val="Calibri"/>
        <family val="2"/>
      </rPr>
      <t>Source:</t>
    </r>
    <r>
      <rPr>
        <sz val="11"/>
        <color indexed="8"/>
        <rFont val="Calibri"/>
        <family val="2"/>
      </rPr>
      <t xml:space="preserve"> Friedland, Jacqueline F.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</si>
  <si>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Estimating Unpaid Claims Using Basic Techniques</t>
  </si>
  <si>
    <t>This study guide is Mr. Stolyarov's work alone and is not affiliated with any other individual(s) or organization(s) whose works are cited.</t>
  </si>
  <si>
    <t xml:space="preserve"> Section 27</t>
  </si>
  <si>
    <t>Note: CDF = Claim Development Factor</t>
  </si>
  <si>
    <t>Accident Year</t>
  </si>
  <si>
    <t>Reported Claims at Dec. 31, 2024</t>
  </si>
  <si>
    <t>Paid Claims at Dec. 31, 2024</t>
  </si>
  <si>
    <t>Reported CDF to Ultimate</t>
  </si>
  <si>
    <t>Earned Premium</t>
  </si>
  <si>
    <r>
      <rPr>
        <b/>
        <sz val="12"/>
        <color indexed="8"/>
        <rFont val="Calibri"/>
        <family val="2"/>
      </rPr>
      <t>Problem S6-27-1.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"/>
        <family val="0"/>
      </rPr>
      <t xml:space="preserve">You are given the following data for Insurer </t>
    </r>
    <r>
      <rPr>
        <sz val="11"/>
        <color indexed="8"/>
        <rFont val="Calibri"/>
        <family val="2"/>
      </rPr>
      <t>Ω.</t>
    </r>
  </si>
  <si>
    <t>Solve for the following quantities, using the template provided.</t>
  </si>
  <si>
    <r>
      <rPr>
        <b/>
        <sz val="11"/>
        <color indexed="8"/>
        <rFont val="Calibri"/>
        <family val="2"/>
      </rPr>
      <t xml:space="preserve">(a) </t>
    </r>
    <r>
      <rPr>
        <sz val="10"/>
        <rFont val="Arial"/>
        <family val="0"/>
      </rPr>
      <t>Percent of ultimate claims reported.</t>
    </r>
  </si>
  <si>
    <r>
      <rPr>
        <b/>
        <sz val="11"/>
        <color indexed="8"/>
        <rFont val="Calibri"/>
        <family val="2"/>
      </rPr>
      <t xml:space="preserve">(b) </t>
    </r>
    <r>
      <rPr>
        <sz val="10"/>
        <rFont val="Arial"/>
        <family val="0"/>
      </rPr>
      <t>"Used-up premium" (i.e., the premium that corresponds to claims already reported).</t>
    </r>
  </si>
  <si>
    <t xml:space="preserve"> The Cape Cod / Stanard-Bühlmann Method - Practice Questions and Solutions</t>
  </si>
  <si>
    <t>Percent of Ultimate Claims Reported</t>
  </si>
  <si>
    <t>Used-Up Premium</t>
  </si>
  <si>
    <t>Estimated Claim Ratio, Cape Cod Method</t>
  </si>
  <si>
    <r>
      <rPr>
        <b/>
        <sz val="11"/>
        <color indexed="8"/>
        <rFont val="Calibri"/>
        <family val="2"/>
      </rPr>
      <t xml:space="preserve">(c) </t>
    </r>
    <r>
      <rPr>
        <sz val="10"/>
        <rFont val="Arial"/>
        <family val="0"/>
      </rPr>
      <t>Estimated claim ratio by year, per the Cape Cod (Stanard-B</t>
    </r>
    <r>
      <rPr>
        <sz val="10"/>
        <rFont val="Arial"/>
        <family val="2"/>
      </rPr>
      <t>ü</t>
    </r>
    <r>
      <rPr>
        <sz val="10"/>
        <rFont val="Arial"/>
        <family val="0"/>
      </rPr>
      <t>hlmann) technique.</t>
    </r>
  </si>
  <si>
    <t>(a)</t>
  </si>
  <si>
    <t>(b)</t>
  </si>
  <si>
    <t>(c)</t>
  </si>
  <si>
    <t>Answer Template for Problem S6-27-1.</t>
  </si>
  <si>
    <t>An answer template is provided to the side. Excel formulas may and should be used.</t>
  </si>
  <si>
    <t xml:space="preserve">After you develop your answers, compare them to the key below. </t>
  </si>
  <si>
    <t>All monetary figures in the key are rounded to the nearest whole number.</t>
  </si>
  <si>
    <t>Solution Key for Problem S6-27-1.</t>
  </si>
  <si>
    <r>
      <rPr>
        <b/>
        <sz val="12"/>
        <color indexed="8"/>
        <rFont val="Calibri"/>
        <family val="2"/>
      </rPr>
      <t>Problem S6-27-2.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Work from the</t>
    </r>
    <r>
      <rPr>
        <sz val="11"/>
        <rFont val="Calibri"/>
        <family val="2"/>
      </rPr>
      <t xml:space="preserve"> Insurer</t>
    </r>
    <r>
      <rPr>
        <sz val="10"/>
        <rFont val="Arial"/>
        <family val="0"/>
      </rPr>
      <t xml:space="preserve"> </t>
    </r>
    <r>
      <rPr>
        <sz val="11"/>
        <color indexed="8"/>
        <rFont val="Calibri"/>
        <family val="2"/>
      </rPr>
      <t>Ω data and Solution S6-27-1 as follows.</t>
    </r>
  </si>
  <si>
    <t xml:space="preserve">(a) Calculate an overall expected claim ratio as a simple arithmetic mean of the expected claim ratios by year. </t>
  </si>
  <si>
    <t xml:space="preserve">(b) Calculate the estimated expected claims by year, per the Cape Cod technique. </t>
  </si>
  <si>
    <t>(c) Calculate the percentage of claims unreported by year.</t>
  </si>
  <si>
    <t xml:space="preserve">(d) Calculate the expected unreported claims (magnitude) by year. </t>
  </si>
  <si>
    <t xml:space="preserve">(e) Calculate the projected ultimate claims by year, per the Cape Cod technique. </t>
  </si>
  <si>
    <t>Answer Template for Problem S6-27-2.</t>
  </si>
  <si>
    <t>Expected Claim Ratio</t>
  </si>
  <si>
    <t>(d)</t>
  </si>
  <si>
    <t>(e)</t>
  </si>
  <si>
    <t>Expected Estimated Claims, Cape Cod Method</t>
  </si>
  <si>
    <t>Percent Claims Unreported</t>
  </si>
  <si>
    <t>Expected Unreported Claims</t>
  </si>
  <si>
    <t>Projected Ultimate Claims, Cape Cod Method</t>
  </si>
  <si>
    <t xml:space="preserve">Casualty Actuarial Society. July 2009. Chapter 10, pp. 180-193 </t>
  </si>
  <si>
    <t>You are asked to calculate the following quantities for each accident year and in total.</t>
  </si>
  <si>
    <r>
      <t xml:space="preserve">(a) </t>
    </r>
    <r>
      <rPr>
        <sz val="10"/>
        <rFont val="Arial"/>
        <family val="0"/>
      </rPr>
      <t>Case outstanding as of Dec. 31, 2024.</t>
    </r>
  </si>
  <si>
    <r>
      <t xml:space="preserve">(b) </t>
    </r>
    <r>
      <rPr>
        <sz val="10"/>
        <rFont val="Arial"/>
        <family val="0"/>
      </rPr>
      <t>Incurred but not reported (IBNR) claims as of Dec. 31, 2024, using the Cape Cod method.</t>
    </r>
  </si>
  <si>
    <r>
      <t xml:space="preserve">(c) </t>
    </r>
    <r>
      <rPr>
        <sz val="10"/>
        <rFont val="Arial"/>
        <family val="0"/>
      </rPr>
      <t>Total unpaid claim estimate using the Cape Cod method.</t>
    </r>
  </si>
  <si>
    <r>
      <rPr>
        <b/>
        <sz val="12"/>
        <color indexed="8"/>
        <rFont val="Calibri"/>
        <family val="2"/>
      </rPr>
      <t>Problem S6-27-3.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"/>
        <family val="0"/>
      </rPr>
      <t xml:space="preserve">You continue to examine the data for Insurer </t>
    </r>
    <r>
      <rPr>
        <sz val="11"/>
        <color indexed="8"/>
        <rFont val="Calibri"/>
        <family val="2"/>
      </rPr>
      <t>Ω given in Problem S6-27-1.</t>
    </r>
  </si>
  <si>
    <t xml:space="preserve">(c) </t>
  </si>
  <si>
    <t>Case Outstanding as of Dec. 31, 2024</t>
  </si>
  <si>
    <t>Total</t>
  </si>
  <si>
    <t>IBNR as of Dec. 31, 2024, Cape Cod Method</t>
  </si>
  <si>
    <t>Total Unpaid Claim Estimate, Cape Cod Method</t>
  </si>
  <si>
    <t>Answer Template for Problem S6-27-3.</t>
  </si>
  <si>
    <r>
      <rPr>
        <sz val="11"/>
        <color indexed="8"/>
        <rFont val="Calibri"/>
        <family val="2"/>
      </rPr>
      <t xml:space="preserve">● </t>
    </r>
    <r>
      <rPr>
        <sz val="10"/>
        <rFont val="Arial"/>
        <family val="0"/>
      </rPr>
      <t>The annual loss trend is +3.6%, and losses are trended to July 1, 2024.</t>
    </r>
  </si>
  <si>
    <t>● Tort reform enacted on Jan. 1, 2022, is expected to reduce future losses to 80% of their former total.</t>
  </si>
  <si>
    <t>● The insurer has been increasing its rates every year in such a manner that each year's earned premium has to be multiplied by 1.02 to be brought to the level of the subsequent year's earned premium.</t>
  </si>
  <si>
    <t>You are asked to calculate the following quantities for each accident year.</t>
  </si>
  <si>
    <r>
      <rPr>
        <b/>
        <sz val="11"/>
        <color indexed="8"/>
        <rFont val="Calibri"/>
        <family val="2"/>
      </rPr>
      <t xml:space="preserve">(a) </t>
    </r>
    <r>
      <rPr>
        <sz val="10"/>
        <rFont val="Arial"/>
        <family val="0"/>
      </rPr>
      <t xml:space="preserve">Loss trend factors for each year. </t>
    </r>
  </si>
  <si>
    <r>
      <rPr>
        <b/>
        <sz val="11"/>
        <color indexed="8"/>
        <rFont val="Calibri"/>
        <family val="2"/>
      </rPr>
      <t xml:space="preserve">(b) </t>
    </r>
    <r>
      <rPr>
        <sz val="10"/>
        <rFont val="Arial"/>
        <family val="0"/>
      </rPr>
      <t>Tort reform factors for each year.</t>
    </r>
  </si>
  <si>
    <r>
      <t xml:space="preserve">(c) </t>
    </r>
    <r>
      <rPr>
        <sz val="10"/>
        <rFont val="Arial"/>
        <family val="0"/>
      </rPr>
      <t>Premium on-level adjustment factors for each year.</t>
    </r>
  </si>
  <si>
    <r>
      <t xml:space="preserve">(e) </t>
    </r>
    <r>
      <rPr>
        <sz val="10"/>
        <rFont val="Arial"/>
        <family val="0"/>
      </rPr>
      <t>On-level earned premium.</t>
    </r>
  </si>
  <si>
    <r>
      <rPr>
        <b/>
        <sz val="12"/>
        <color indexed="8"/>
        <rFont val="Calibri"/>
        <family val="2"/>
      </rPr>
      <t>Problem S6-27-4.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"/>
        <family val="0"/>
      </rPr>
      <t xml:space="preserve">Now we add more elements to the data for Insurer </t>
    </r>
    <r>
      <rPr>
        <sz val="11"/>
        <color indexed="8"/>
        <rFont val="Calibri"/>
        <family val="2"/>
      </rPr>
      <t>Ω given in Problem S6-27-1.</t>
    </r>
  </si>
  <si>
    <r>
      <rPr>
        <b/>
        <sz val="11"/>
        <color indexed="8"/>
        <rFont val="Calibri"/>
        <family val="2"/>
      </rPr>
      <t xml:space="preserve">(d) </t>
    </r>
    <r>
      <rPr>
        <sz val="11"/>
        <color indexed="8"/>
        <rFont val="Calibri"/>
        <family val="2"/>
      </rPr>
      <t>C</t>
    </r>
    <r>
      <rPr>
        <sz val="10"/>
        <rFont val="Arial"/>
        <family val="0"/>
      </rPr>
      <t>laims adjusted by the factors in parts (a) and (b).</t>
    </r>
  </si>
  <si>
    <r>
      <rPr>
        <b/>
        <sz val="11"/>
        <color indexed="8"/>
        <rFont val="Calibri"/>
        <family val="2"/>
      </rPr>
      <t xml:space="preserve">(f) </t>
    </r>
    <r>
      <rPr>
        <sz val="10"/>
        <rFont val="Arial"/>
        <family val="0"/>
      </rPr>
      <t>"Used-up" on-level earned premium.</t>
    </r>
  </si>
  <si>
    <r>
      <t>(g)</t>
    </r>
    <r>
      <rPr>
        <sz val="10"/>
        <rFont val="Arial"/>
        <family val="0"/>
      </rPr>
      <t xml:space="preserve"> Estimated adjusted claim ratios for each year, using on-level premiums and adjusted claims.</t>
    </r>
  </si>
  <si>
    <r>
      <t xml:space="preserve">(i) </t>
    </r>
    <r>
      <rPr>
        <sz val="10"/>
        <rFont val="Arial"/>
        <family val="2"/>
      </rPr>
      <t xml:space="preserve">Estimated de-adjusted </t>
    </r>
    <r>
      <rPr>
        <sz val="10"/>
        <rFont val="Arial"/>
        <family val="0"/>
      </rPr>
      <t xml:space="preserve">claim ratios for each year, based on the selected adjusted claim ratio and reflecting that year's conditions. </t>
    </r>
  </si>
  <si>
    <r>
      <t>(h)</t>
    </r>
    <r>
      <rPr>
        <sz val="10"/>
        <color indexed="8"/>
        <rFont val="Arial"/>
        <family val="2"/>
      </rPr>
      <t xml:space="preserve"> A selected adjusted claim ratio applying to all years, based on a simple arithmetic mean of the estimated adjusted ratios.</t>
    </r>
  </si>
  <si>
    <t xml:space="preserve">(e) </t>
  </si>
  <si>
    <t xml:space="preserve">(f) </t>
  </si>
  <si>
    <t xml:space="preserve">(g) </t>
  </si>
  <si>
    <t xml:space="preserve">(h) </t>
  </si>
  <si>
    <t>Loss Trend Factors</t>
  </si>
  <si>
    <t>Tort Reform Factors</t>
  </si>
  <si>
    <t>Premium On-Level Adj. Factors</t>
  </si>
  <si>
    <t>On-Level Earned Premium</t>
  </si>
  <si>
    <t>Selected Adjusted Claim Ratio</t>
  </si>
  <si>
    <t>Adjusted Claims</t>
  </si>
  <si>
    <t>Used-Up On-Level Earned Premium</t>
  </si>
  <si>
    <t>Estimated Adjusted Claim Ratios</t>
  </si>
  <si>
    <t>Answer Template for Problem S6-27-4.</t>
  </si>
  <si>
    <t xml:space="preserve">(i) </t>
  </si>
  <si>
    <t>Estimated De-Adjusted Claim Ratios</t>
  </si>
  <si>
    <t>Solution Key for Problem S6-27-3.</t>
  </si>
  <si>
    <t>Solution Key for Problem S6-27-2.</t>
  </si>
  <si>
    <t>Solution Key for Problem S6-27-4.</t>
  </si>
  <si>
    <r>
      <rPr>
        <b/>
        <sz val="12"/>
        <color indexed="8"/>
        <rFont val="Calibri"/>
        <family val="2"/>
      </rPr>
      <t xml:space="preserve">Problem S6-27-5. </t>
    </r>
    <r>
      <rPr>
        <sz val="12"/>
        <color indexed="8"/>
        <rFont val="Calibri"/>
        <family val="2"/>
      </rPr>
      <t>C</t>
    </r>
    <r>
      <rPr>
        <sz val="10"/>
        <rFont val="Arial"/>
        <family val="0"/>
      </rPr>
      <t>ontinue using the information given for Insurer Ω and obtained in Solution S6-27-4.</t>
    </r>
  </si>
  <si>
    <r>
      <rPr>
        <b/>
        <sz val="11"/>
        <color indexed="8"/>
        <rFont val="Calibri"/>
        <family val="2"/>
      </rPr>
      <t xml:space="preserve">(a) </t>
    </r>
    <r>
      <rPr>
        <sz val="10"/>
        <rFont val="Arial"/>
        <family val="0"/>
      </rPr>
      <t>Estimated expected claims, based on the de-adjusted claim ratios of the Cape Cod method.</t>
    </r>
  </si>
  <si>
    <r>
      <t xml:space="preserve">(c) </t>
    </r>
    <r>
      <rPr>
        <sz val="10"/>
        <rFont val="Arial"/>
        <family val="0"/>
      </rPr>
      <t>Projected ultimate claims, based on the Cape Cod method.</t>
    </r>
  </si>
  <si>
    <t>Estimated Expected Claims, Cape Cod Method</t>
  </si>
  <si>
    <t>Answer Template for Problem S6-27-5.</t>
  </si>
  <si>
    <r>
      <rPr>
        <b/>
        <sz val="11"/>
        <color indexed="8"/>
        <rFont val="Calibri"/>
        <family val="2"/>
      </rPr>
      <t xml:space="preserve">(b) </t>
    </r>
    <r>
      <rPr>
        <sz val="10"/>
        <rFont val="Arial"/>
        <family val="0"/>
      </rPr>
      <t>IBNR as of December 31, 2024, based on the Cape Cod method.</t>
    </r>
  </si>
  <si>
    <r>
      <t xml:space="preserve">(d) </t>
    </r>
    <r>
      <rPr>
        <sz val="10"/>
        <color indexed="8"/>
        <rFont val="Arial"/>
        <family val="2"/>
      </rPr>
      <t>Total unpaid claim estimate, based on the Cape Cod method.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</si>
</sst>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1" fillId="0" borderId="12" xfId="0" applyFont="1" applyBorder="1" applyAlignment="1">
      <alignment vertical="distributed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vertical="distributed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8" xfId="0" applyBorder="1" applyAlignment="1">
      <alignment/>
    </xf>
    <xf numFmtId="10" fontId="0" fillId="0" borderId="29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 vertical="distributed"/>
    </xf>
    <xf numFmtId="0" fontId="0" fillId="0" borderId="25" xfId="0" applyBorder="1" applyAlignment="1">
      <alignment/>
    </xf>
    <xf numFmtId="0" fontId="1" fillId="0" borderId="36" xfId="0" applyFont="1" applyBorder="1" applyAlignment="1">
      <alignment vertical="distributed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16" xfId="0" applyFont="1" applyBorder="1" applyAlignment="1">
      <alignment vertical="distributed"/>
    </xf>
    <xf numFmtId="0" fontId="1" fillId="0" borderId="17" xfId="0" applyFont="1" applyBorder="1" applyAlignment="1">
      <alignment vertical="distributed"/>
    </xf>
    <xf numFmtId="0" fontId="1" fillId="0" borderId="18" xfId="0" applyFont="1" applyBorder="1" applyAlignment="1">
      <alignment vertical="distributed"/>
    </xf>
    <xf numFmtId="0" fontId="1" fillId="0" borderId="27" xfId="0" applyFont="1" applyBorder="1" applyAlignment="1">
      <alignment/>
    </xf>
    <xf numFmtId="0" fontId="0" fillId="0" borderId="12" xfId="0" applyBorder="1" applyAlignment="1">
      <alignment/>
    </xf>
    <xf numFmtId="0" fontId="10" fillId="0" borderId="18" xfId="0" applyFont="1" applyBorder="1" applyAlignment="1">
      <alignment vertical="distributed"/>
    </xf>
    <xf numFmtId="0" fontId="0" fillId="0" borderId="10" xfId="0" applyBorder="1" applyAlignment="1">
      <alignment/>
    </xf>
    <xf numFmtId="0" fontId="10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28" xfId="0" applyFont="1" applyBorder="1" applyAlignment="1">
      <alignment vertical="distributed"/>
    </xf>
    <xf numFmtId="0" fontId="1" fillId="0" borderId="40" xfId="0" applyFont="1" applyBorder="1" applyAlignment="1">
      <alignment vertical="distributed"/>
    </xf>
    <xf numFmtId="0" fontId="10" fillId="0" borderId="41" xfId="0" applyFont="1" applyBorder="1" applyAlignment="1">
      <alignment vertical="distributed"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1" fontId="0" fillId="0" borderId="42" xfId="0" applyNumberFormat="1" applyBorder="1" applyAlignment="1">
      <alignment/>
    </xf>
    <xf numFmtId="10" fontId="0" fillId="0" borderId="28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3" xfId="0" applyFont="1" applyBorder="1" applyAlignment="1">
      <alignment vertical="distributed"/>
    </xf>
    <xf numFmtId="0" fontId="1" fillId="0" borderId="21" xfId="0" applyFont="1" applyBorder="1" applyAlignment="1">
      <alignment vertical="distributed"/>
    </xf>
    <xf numFmtId="0" fontId="1" fillId="0" borderId="22" xfId="0" applyFont="1" applyBorder="1" applyAlignment="1">
      <alignment vertical="distributed"/>
    </xf>
    <xf numFmtId="0" fontId="1" fillId="0" borderId="45" xfId="0" applyFont="1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8" xfId="0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vertical="distributed"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5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0" fillId="0" borderId="54" xfId="0" applyFont="1" applyBorder="1" applyAlignment="1">
      <alignment horizontal="left" vertical="distributed"/>
    </xf>
    <xf numFmtId="0" fontId="0" fillId="0" borderId="33" xfId="0" applyFont="1" applyBorder="1" applyAlignment="1">
      <alignment horizontal="left" vertical="distributed"/>
    </xf>
    <xf numFmtId="0" fontId="0" fillId="0" borderId="34" xfId="0" applyFont="1" applyBorder="1" applyAlignment="1">
      <alignment horizontal="left" vertical="distributed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6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32" xfId="0" applyFont="1" applyBorder="1" applyAlignment="1">
      <alignment horizontal="left" vertical="distributed"/>
    </xf>
    <xf numFmtId="0" fontId="13" fillId="0" borderId="26" xfId="0" applyFont="1" applyBorder="1" applyAlignment="1">
      <alignment horizontal="left" vertical="distributed"/>
    </xf>
    <xf numFmtId="0" fontId="13" fillId="0" borderId="0" xfId="0" applyFont="1" applyBorder="1" applyAlignment="1">
      <alignment horizontal="left" vertical="distributed"/>
    </xf>
    <xf numFmtId="0" fontId="13" fillId="0" borderId="32" xfId="0" applyFont="1" applyBorder="1" applyAlignment="1">
      <alignment horizontal="left" vertical="distributed"/>
    </xf>
    <xf numFmtId="0" fontId="1" fillId="0" borderId="48" xfId="0" applyFont="1" applyBorder="1" applyAlignment="1">
      <alignment horizontal="center"/>
    </xf>
    <xf numFmtId="0" fontId="0" fillId="0" borderId="26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32" xfId="0" applyBorder="1" applyAlignment="1">
      <alignment horizontal="left" vertical="distributed"/>
    </xf>
    <xf numFmtId="0" fontId="0" fillId="0" borderId="54" xfId="0" applyBorder="1" applyAlignment="1">
      <alignment horizontal="left" vertical="distributed"/>
    </xf>
    <xf numFmtId="0" fontId="0" fillId="0" borderId="33" xfId="0" applyBorder="1" applyAlignment="1">
      <alignment horizontal="left" vertical="distributed"/>
    </xf>
    <xf numFmtId="0" fontId="0" fillId="0" borderId="34" xfId="0" applyBorder="1" applyAlignment="1">
      <alignment horizontal="left" vertical="distributed"/>
    </xf>
    <xf numFmtId="0" fontId="1" fillId="0" borderId="56" xfId="0" applyFont="1" applyBorder="1" applyAlignment="1">
      <alignment horizontal="center" vertical="distributed"/>
    </xf>
    <xf numFmtId="0" fontId="1" fillId="0" borderId="57" xfId="0" applyFont="1" applyBorder="1" applyAlignment="1">
      <alignment horizontal="center" vertical="distributed"/>
    </xf>
    <xf numFmtId="0" fontId="1" fillId="0" borderId="5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distributed"/>
    </xf>
    <xf numFmtId="0" fontId="1" fillId="0" borderId="54" xfId="0" applyFont="1" applyBorder="1" applyAlignment="1">
      <alignment horizontal="center" vertical="distributed"/>
    </xf>
    <xf numFmtId="0" fontId="10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5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27" xfId="57" applyFont="1" applyBorder="1" applyAlignment="1">
      <alignment horizontal="center" vertical="distributed"/>
      <protection/>
    </xf>
    <xf numFmtId="0" fontId="5" fillId="0" borderId="31" xfId="57" applyFont="1" applyBorder="1" applyAlignment="1">
      <alignment horizontal="center" vertical="distributed"/>
      <protection/>
    </xf>
    <xf numFmtId="0" fontId="5" fillId="0" borderId="23" xfId="57" applyFont="1" applyBorder="1" applyAlignment="1">
      <alignment horizontal="center" vertical="distributed"/>
      <protection/>
    </xf>
    <xf numFmtId="0" fontId="5" fillId="0" borderId="54" xfId="57" applyFont="1" applyBorder="1" applyAlignment="1">
      <alignment horizontal="center" vertical="distributed"/>
      <protection/>
    </xf>
    <xf numFmtId="0" fontId="5" fillId="0" borderId="33" xfId="57" applyFont="1" applyBorder="1" applyAlignment="1">
      <alignment horizontal="center" vertical="distributed"/>
      <protection/>
    </xf>
    <xf numFmtId="0" fontId="5" fillId="0" borderId="34" xfId="57" applyFont="1" applyBorder="1" applyAlignment="1">
      <alignment horizontal="center" vertical="distributed"/>
      <protection/>
    </xf>
    <xf numFmtId="0" fontId="1" fillId="0" borderId="27" xfId="0" applyFont="1" applyBorder="1" applyAlignment="1">
      <alignment horizontal="center"/>
    </xf>
    <xf numFmtId="0" fontId="3" fillId="0" borderId="36" xfId="53" applyFont="1" applyBorder="1" applyAlignment="1">
      <alignment horizontal="center"/>
    </xf>
    <xf numFmtId="0" fontId="3" fillId="0" borderId="55" xfId="53" applyFont="1" applyBorder="1" applyAlignment="1">
      <alignment horizontal="center"/>
    </xf>
    <xf numFmtId="0" fontId="3" fillId="0" borderId="48" xfId="53" applyFont="1" applyBorder="1" applyAlignment="1">
      <alignment horizontal="center"/>
    </xf>
    <xf numFmtId="0" fontId="2" fillId="0" borderId="27" xfId="57" applyBorder="1" applyAlignment="1">
      <alignment horizontal="center" vertical="distributed"/>
      <protection/>
    </xf>
    <xf numFmtId="0" fontId="2" fillId="0" borderId="31" xfId="57" applyBorder="1" applyAlignment="1">
      <alignment horizontal="center" vertical="distributed"/>
      <protection/>
    </xf>
    <xf numFmtId="0" fontId="2" fillId="0" borderId="23" xfId="57" applyBorder="1" applyAlignment="1">
      <alignment horizontal="center" vertical="distributed"/>
      <protection/>
    </xf>
    <xf numFmtId="0" fontId="6" fillId="0" borderId="26" xfId="53" applyFont="1" applyBorder="1" applyAlignment="1">
      <alignment horizontal="center" vertical="distributed"/>
    </xf>
    <xf numFmtId="0" fontId="6" fillId="0" borderId="0" xfId="53" applyFont="1" applyBorder="1" applyAlignment="1">
      <alignment horizontal="center" vertical="distributed"/>
    </xf>
    <xf numFmtId="0" fontId="6" fillId="0" borderId="32" xfId="53" applyFont="1" applyBorder="1" applyAlignment="1">
      <alignment horizontal="center" vertical="distributed"/>
    </xf>
    <xf numFmtId="0" fontId="2" fillId="0" borderId="54" xfId="57" applyFont="1" applyBorder="1" applyAlignment="1">
      <alignment horizontal="center"/>
      <protection/>
    </xf>
    <xf numFmtId="0" fontId="2" fillId="0" borderId="33" xfId="57" applyBorder="1" applyAlignment="1">
      <alignment horizontal="center"/>
      <protection/>
    </xf>
    <xf numFmtId="0" fontId="2" fillId="0" borderId="34" xfId="57" applyBorder="1" applyAlignment="1">
      <alignment horizontal="center"/>
      <protection/>
    </xf>
    <xf numFmtId="0" fontId="1" fillId="0" borderId="27" xfId="57" applyFont="1" applyBorder="1" applyAlignment="1">
      <alignment horizontal="center"/>
      <protection/>
    </xf>
    <xf numFmtId="0" fontId="1" fillId="0" borderId="31" xfId="57" applyFont="1" applyBorder="1" applyAlignment="1">
      <alignment horizontal="center"/>
      <protection/>
    </xf>
    <xf numFmtId="0" fontId="1" fillId="0" borderId="23" xfId="57" applyFont="1" applyBorder="1" applyAlignment="1">
      <alignment horizontal="center"/>
      <protection/>
    </xf>
    <xf numFmtId="0" fontId="3" fillId="0" borderId="26" xfId="53" applyFont="1" applyBorder="1" applyAlignment="1">
      <alignment horizontal="center"/>
    </xf>
    <xf numFmtId="0" fontId="3" fillId="0" borderId="0" xfId="53" applyFont="1" applyBorder="1" applyAlignment="1">
      <alignment horizontal="center"/>
    </xf>
    <xf numFmtId="0" fontId="3" fillId="0" borderId="32" xfId="53" applyFont="1" applyBorder="1" applyAlignment="1">
      <alignment horizontal="center"/>
    </xf>
    <xf numFmtId="0" fontId="1" fillId="0" borderId="54" xfId="57" applyFont="1" applyBorder="1" applyAlignment="1">
      <alignment horizontal="center"/>
      <protection/>
    </xf>
    <xf numFmtId="0" fontId="1" fillId="0" borderId="33" xfId="57" applyFont="1" applyBorder="1" applyAlignment="1">
      <alignment horizontal="center"/>
      <protection/>
    </xf>
    <xf numFmtId="0" fontId="1" fillId="0" borderId="34" xfId="57" applyFont="1" applyBorder="1" applyAlignment="1">
      <alignment horizontal="center"/>
      <protection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7" xfId="0" applyFont="1" applyBorder="1" applyAlignment="1">
      <alignment vertical="distributed"/>
    </xf>
    <xf numFmtId="1" fontId="0" fillId="0" borderId="22" xfId="0" applyNumberFormat="1" applyBorder="1" applyAlignment="1">
      <alignment/>
    </xf>
    <xf numFmtId="0" fontId="13" fillId="0" borderId="26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vertical="distributed"/>
    </xf>
    <xf numFmtId="1" fontId="0" fillId="0" borderId="3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onalargumentator.com/actuaryguide/6-study-guide.html" TargetMode="External" /><Relationship Id="rId2" Type="http://schemas.openxmlformats.org/officeDocument/2006/relationships/hyperlink" Target="http://creativecommons.org/licenses/by-sa/3.0/" TargetMode="External" /><Relationship Id="rId3" Type="http://schemas.openxmlformats.org/officeDocument/2006/relationships/hyperlink" Target="http://www.casact.org/pubs/Friedland_estimating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1">
      <selection activeCell="C120" sqref="C120"/>
    </sheetView>
  </sheetViews>
  <sheetFormatPr defaultColWidth="9.140625" defaultRowHeight="12.75"/>
  <cols>
    <col min="2" max="2" width="13.140625" style="0" customWidth="1"/>
    <col min="3" max="3" width="12.421875" style="0" customWidth="1"/>
    <col min="4" max="4" width="12.7109375" style="0" customWidth="1"/>
    <col min="5" max="5" width="12.421875" style="0" customWidth="1"/>
    <col min="6" max="6" width="27.00390625" style="0" customWidth="1"/>
    <col min="7" max="8" width="11.28125" style="0" customWidth="1"/>
    <col min="9" max="9" width="10.7109375" style="0" customWidth="1"/>
    <col min="10" max="11" width="12.57421875" style="0" customWidth="1"/>
    <col min="12" max="12" width="13.421875" style="0" customWidth="1"/>
    <col min="13" max="13" width="11.8515625" style="0" customWidth="1"/>
    <col min="14" max="14" width="10.8515625" style="0" customWidth="1"/>
    <col min="15" max="15" width="11.421875" style="0" customWidth="1"/>
    <col min="16" max="16" width="11.00390625" style="0" customWidth="1"/>
    <col min="18" max="18" width="10.8515625" style="0" customWidth="1"/>
  </cols>
  <sheetData>
    <row r="1" spans="1:6" ht="15">
      <c r="A1" s="172" t="s">
        <v>17</v>
      </c>
      <c r="B1" s="173"/>
      <c r="C1" s="173"/>
      <c r="D1" s="173"/>
      <c r="E1" s="173"/>
      <c r="F1" s="174"/>
    </row>
    <row r="2" spans="1:6" ht="15">
      <c r="A2" s="175" t="s">
        <v>0</v>
      </c>
      <c r="B2" s="176"/>
      <c r="C2" s="176"/>
      <c r="D2" s="176"/>
      <c r="E2" s="176"/>
      <c r="F2" s="177"/>
    </row>
    <row r="3" spans="1:6" ht="15.75" thickBot="1">
      <c r="A3" s="178" t="s">
        <v>6</v>
      </c>
      <c r="B3" s="179"/>
      <c r="C3" s="179" t="s">
        <v>1</v>
      </c>
      <c r="D3" s="179"/>
      <c r="E3" s="179"/>
      <c r="F3" s="180"/>
    </row>
    <row r="4" spans="1:6" ht="15.75" thickBot="1">
      <c r="A4" s="160" t="s">
        <v>2</v>
      </c>
      <c r="B4" s="161"/>
      <c r="C4" s="161"/>
      <c r="D4" s="161"/>
      <c r="E4" s="161"/>
      <c r="F4" s="162"/>
    </row>
    <row r="5" spans="1:6" ht="15">
      <c r="A5" s="163" t="s">
        <v>3</v>
      </c>
      <c r="B5" s="164"/>
      <c r="C5" s="164"/>
      <c r="D5" s="164"/>
      <c r="E5" s="164"/>
      <c r="F5" s="165"/>
    </row>
    <row r="6" spans="1:6" ht="15">
      <c r="A6" s="166" t="s">
        <v>4</v>
      </c>
      <c r="B6" s="167"/>
      <c r="C6" s="167"/>
      <c r="D6" s="167"/>
      <c r="E6" s="167"/>
      <c r="F6" s="168"/>
    </row>
    <row r="7" spans="1:6" ht="15.75" thickBot="1">
      <c r="A7" s="169" t="s">
        <v>44</v>
      </c>
      <c r="B7" s="170"/>
      <c r="C7" s="170"/>
      <c r="D7" s="170"/>
      <c r="E7" s="170"/>
      <c r="F7" s="171"/>
    </row>
    <row r="8" spans="1:6" ht="12.75">
      <c r="A8" s="153" t="s">
        <v>5</v>
      </c>
      <c r="B8" s="154"/>
      <c r="C8" s="154"/>
      <c r="D8" s="154"/>
      <c r="E8" s="154"/>
      <c r="F8" s="155"/>
    </row>
    <row r="9" spans="1:6" ht="15.75" customHeight="1" thickBot="1">
      <c r="A9" s="156"/>
      <c r="B9" s="157"/>
      <c r="C9" s="157"/>
      <c r="D9" s="157"/>
      <c r="E9" s="157"/>
      <c r="F9" s="158"/>
    </row>
    <row r="10" ht="13.5" thickBot="1"/>
    <row r="11" spans="1:11" ht="16.5" thickBot="1">
      <c r="A11" s="159" t="s">
        <v>13</v>
      </c>
      <c r="B11" s="142"/>
      <c r="C11" s="142"/>
      <c r="D11" s="142"/>
      <c r="E11" s="142"/>
      <c r="F11" s="143"/>
      <c r="H11" s="146" t="s">
        <v>25</v>
      </c>
      <c r="I11" s="147"/>
      <c r="J11" s="147"/>
      <c r="K11" s="148"/>
    </row>
    <row r="12" spans="1:11" ht="13.5" thickBot="1">
      <c r="A12" s="116" t="s">
        <v>7</v>
      </c>
      <c r="B12" s="117"/>
      <c r="C12" s="117"/>
      <c r="D12" s="117"/>
      <c r="E12" s="117"/>
      <c r="F12" s="107"/>
      <c r="H12" s="18"/>
      <c r="I12" s="38" t="s">
        <v>22</v>
      </c>
      <c r="J12" s="39" t="s">
        <v>23</v>
      </c>
      <c r="K12" s="40" t="s">
        <v>24</v>
      </c>
    </row>
    <row r="13" spans="1:11" ht="60.75" customHeight="1" thickBot="1">
      <c r="A13" s="1" t="s">
        <v>8</v>
      </c>
      <c r="B13" s="2" t="s">
        <v>9</v>
      </c>
      <c r="C13" s="2" t="s">
        <v>12</v>
      </c>
      <c r="D13" s="2" t="s">
        <v>11</v>
      </c>
      <c r="E13" s="3" t="s">
        <v>10</v>
      </c>
      <c r="H13" s="37" t="s">
        <v>8</v>
      </c>
      <c r="I13" s="41" t="s">
        <v>18</v>
      </c>
      <c r="J13" s="42" t="s">
        <v>19</v>
      </c>
      <c r="K13" s="43" t="s">
        <v>20</v>
      </c>
    </row>
    <row r="14" spans="1:11" ht="12.75">
      <c r="A14" s="4">
        <v>2019</v>
      </c>
      <c r="B14" s="5">
        <v>14500</v>
      </c>
      <c r="C14" s="5">
        <v>24100</v>
      </c>
      <c r="D14" s="5">
        <v>1</v>
      </c>
      <c r="E14" s="6">
        <v>14430</v>
      </c>
      <c r="H14" s="16">
        <v>2019</v>
      </c>
      <c r="I14" s="12"/>
      <c r="J14" s="12"/>
      <c r="K14" s="13"/>
    </row>
    <row r="15" spans="1:11" ht="12.75">
      <c r="A15" s="4">
        <v>2020</v>
      </c>
      <c r="B15" s="5">
        <v>12300</v>
      </c>
      <c r="C15" s="5">
        <v>26100</v>
      </c>
      <c r="D15" s="5">
        <v>1.002</v>
      </c>
      <c r="E15" s="6">
        <v>12000</v>
      </c>
      <c r="H15" s="4">
        <v>2020</v>
      </c>
      <c r="I15" s="5"/>
      <c r="J15" s="5"/>
      <c r="K15" s="6"/>
    </row>
    <row r="16" spans="1:11" ht="12.75">
      <c r="A16" s="4">
        <v>2021</v>
      </c>
      <c r="B16" s="5">
        <v>11220</v>
      </c>
      <c r="C16" s="5">
        <v>28090</v>
      </c>
      <c r="D16" s="5">
        <v>1.041</v>
      </c>
      <c r="E16" s="6">
        <v>11021</v>
      </c>
      <c r="H16" s="4">
        <v>2021</v>
      </c>
      <c r="I16" s="5"/>
      <c r="J16" s="5"/>
      <c r="K16" s="6"/>
    </row>
    <row r="17" spans="1:11" ht="12.75">
      <c r="A17" s="4">
        <v>2022</v>
      </c>
      <c r="B17" s="5">
        <v>10256</v>
      </c>
      <c r="C17" s="5">
        <v>26414</v>
      </c>
      <c r="D17" s="5">
        <v>1.124</v>
      </c>
      <c r="E17" s="6">
        <v>8751</v>
      </c>
      <c r="H17" s="4">
        <v>2022</v>
      </c>
      <c r="I17" s="5"/>
      <c r="J17" s="5"/>
      <c r="K17" s="6"/>
    </row>
    <row r="18" spans="1:11" ht="12.75">
      <c r="A18" s="4">
        <v>2023</v>
      </c>
      <c r="B18" s="5">
        <v>9112</v>
      </c>
      <c r="C18" s="5">
        <v>25335</v>
      </c>
      <c r="D18" s="5">
        <v>1.325</v>
      </c>
      <c r="E18" s="6">
        <v>6663</v>
      </c>
      <c r="H18" s="4">
        <v>2023</v>
      </c>
      <c r="I18" s="5"/>
      <c r="J18" s="5"/>
      <c r="K18" s="6"/>
    </row>
    <row r="19" spans="1:11" ht="13.5" thickBot="1">
      <c r="A19" s="7">
        <v>2024</v>
      </c>
      <c r="B19" s="8">
        <v>8424</v>
      </c>
      <c r="C19" s="8">
        <v>27804</v>
      </c>
      <c r="D19" s="8">
        <v>1.875</v>
      </c>
      <c r="E19" s="9">
        <v>4391</v>
      </c>
      <c r="H19" s="7">
        <v>2024</v>
      </c>
      <c r="I19" s="8"/>
      <c r="J19" s="8"/>
      <c r="K19" s="9"/>
    </row>
    <row r="20" spans="1:6" ht="12.75">
      <c r="A20" s="116" t="s">
        <v>14</v>
      </c>
      <c r="B20" s="117"/>
      <c r="C20" s="117"/>
      <c r="D20" s="117"/>
      <c r="E20" s="117"/>
      <c r="F20" s="115"/>
    </row>
    <row r="21" spans="1:6" ht="15">
      <c r="A21" s="121" t="s">
        <v>15</v>
      </c>
      <c r="B21" s="122"/>
      <c r="C21" s="122"/>
      <c r="D21" s="122"/>
      <c r="E21" s="122"/>
      <c r="F21" s="149"/>
    </row>
    <row r="22" spans="1:6" ht="15">
      <c r="A22" s="121" t="s">
        <v>16</v>
      </c>
      <c r="B22" s="122"/>
      <c r="C22" s="122"/>
      <c r="D22" s="122"/>
      <c r="E22" s="122"/>
      <c r="F22" s="149"/>
    </row>
    <row r="23" spans="1:6" ht="15.75" thickBot="1">
      <c r="A23" s="150" t="s">
        <v>21</v>
      </c>
      <c r="B23" s="151"/>
      <c r="C23" s="151"/>
      <c r="D23" s="151"/>
      <c r="E23" s="151"/>
      <c r="F23" s="152"/>
    </row>
    <row r="24" spans="1:6" ht="12.75">
      <c r="A24" s="113" t="s">
        <v>26</v>
      </c>
      <c r="B24" s="114"/>
      <c r="C24" s="114"/>
      <c r="D24" s="114"/>
      <c r="E24" s="114"/>
      <c r="F24" s="115"/>
    </row>
    <row r="25" spans="1:6" ht="12.75">
      <c r="A25" s="116" t="s">
        <v>27</v>
      </c>
      <c r="B25" s="117"/>
      <c r="C25" s="117"/>
      <c r="D25" s="117"/>
      <c r="E25" s="117"/>
      <c r="F25" s="118"/>
    </row>
    <row r="26" spans="1:6" ht="13.5" thickBot="1">
      <c r="A26" s="105" t="s">
        <v>28</v>
      </c>
      <c r="B26" s="106"/>
      <c r="C26" s="106"/>
      <c r="D26" s="106"/>
      <c r="E26" s="106"/>
      <c r="F26" s="107"/>
    </row>
    <row r="27" spans="1:14" ht="15.75" thickBot="1">
      <c r="A27" s="146" t="s">
        <v>29</v>
      </c>
      <c r="B27" s="147"/>
      <c r="C27" s="147"/>
      <c r="D27" s="148"/>
      <c r="E27" s="20"/>
      <c r="F27" s="19"/>
      <c r="H27" s="108" t="s">
        <v>36</v>
      </c>
      <c r="I27" s="109"/>
      <c r="J27" s="142"/>
      <c r="K27" s="142"/>
      <c r="L27" s="142"/>
      <c r="M27" s="143"/>
      <c r="N27" s="26"/>
    </row>
    <row r="28" spans="1:13" ht="13.5" thickBot="1">
      <c r="A28" s="18"/>
      <c r="B28" s="38" t="s">
        <v>22</v>
      </c>
      <c r="C28" s="39" t="s">
        <v>23</v>
      </c>
      <c r="D28" s="40" t="s">
        <v>24</v>
      </c>
      <c r="E28" s="22"/>
      <c r="F28" s="21"/>
      <c r="H28" s="48" t="s">
        <v>22</v>
      </c>
      <c r="I28" s="144" t="s">
        <v>8</v>
      </c>
      <c r="J28" s="38" t="s">
        <v>23</v>
      </c>
      <c r="K28" s="39" t="s">
        <v>24</v>
      </c>
      <c r="L28" s="39" t="s">
        <v>38</v>
      </c>
      <c r="M28" s="40" t="s">
        <v>39</v>
      </c>
    </row>
    <row r="29" spans="1:13" ht="79.5" customHeight="1" thickBot="1">
      <c r="A29" s="37" t="s">
        <v>8</v>
      </c>
      <c r="B29" s="41" t="s">
        <v>18</v>
      </c>
      <c r="C29" s="42" t="s">
        <v>19</v>
      </c>
      <c r="D29" s="43" t="s">
        <v>20</v>
      </c>
      <c r="E29" s="20"/>
      <c r="F29" s="19"/>
      <c r="H29" s="35" t="s">
        <v>37</v>
      </c>
      <c r="I29" s="145"/>
      <c r="J29" s="41" t="s">
        <v>40</v>
      </c>
      <c r="K29" s="42" t="s">
        <v>41</v>
      </c>
      <c r="L29" s="42" t="s">
        <v>42</v>
      </c>
      <c r="M29" s="46" t="s">
        <v>43</v>
      </c>
    </row>
    <row r="30" spans="1:13" ht="13.5" thickBot="1">
      <c r="A30" s="16">
        <v>2019</v>
      </c>
      <c r="B30" s="23">
        <f aca="true" t="shared" si="0" ref="B30:B35">1/D14</f>
        <v>1</v>
      </c>
      <c r="C30" s="24">
        <f aca="true" t="shared" si="1" ref="C30:C35">C14*B30</f>
        <v>24100</v>
      </c>
      <c r="D30" s="13">
        <f aca="true" t="shared" si="2" ref="D30:D35">B14/C30</f>
        <v>0.6016597510373444</v>
      </c>
      <c r="H30" s="36"/>
      <c r="I30" s="49">
        <v>2019</v>
      </c>
      <c r="J30" s="16"/>
      <c r="K30" s="12"/>
      <c r="L30" s="12"/>
      <c r="M30" s="13"/>
    </row>
    <row r="31" spans="1:13" ht="12.75">
      <c r="A31" s="4">
        <v>2020</v>
      </c>
      <c r="B31" s="23">
        <f t="shared" si="0"/>
        <v>0.998003992015968</v>
      </c>
      <c r="C31" s="24">
        <f t="shared" si="1"/>
        <v>26047.904191616766</v>
      </c>
      <c r="D31" s="13">
        <f t="shared" si="2"/>
        <v>0.47220689655172415</v>
      </c>
      <c r="I31" s="50">
        <v>2020</v>
      </c>
      <c r="J31" s="4"/>
      <c r="K31" s="5"/>
      <c r="L31" s="5"/>
      <c r="M31" s="6"/>
    </row>
    <row r="32" spans="1:13" ht="12.75">
      <c r="A32" s="4">
        <v>2021</v>
      </c>
      <c r="B32" s="23">
        <f t="shared" si="0"/>
        <v>0.9606147934678195</v>
      </c>
      <c r="C32" s="24">
        <f t="shared" si="1"/>
        <v>26983.66954851105</v>
      </c>
      <c r="D32" s="13">
        <f t="shared" si="2"/>
        <v>0.41580704877180485</v>
      </c>
      <c r="I32" s="50">
        <v>2021</v>
      </c>
      <c r="J32" s="4"/>
      <c r="K32" s="5"/>
      <c r="L32" s="5"/>
      <c r="M32" s="6"/>
    </row>
    <row r="33" spans="1:13" ht="12.75">
      <c r="A33" s="4">
        <v>2022</v>
      </c>
      <c r="B33" s="23">
        <f t="shared" si="0"/>
        <v>0.889679715302491</v>
      </c>
      <c r="C33" s="24">
        <f t="shared" si="1"/>
        <v>23499.999999999996</v>
      </c>
      <c r="D33" s="13">
        <f t="shared" si="2"/>
        <v>0.4364255319148937</v>
      </c>
      <c r="I33" s="50">
        <v>2022</v>
      </c>
      <c r="J33" s="4"/>
      <c r="K33" s="5"/>
      <c r="L33" s="5"/>
      <c r="M33" s="6"/>
    </row>
    <row r="34" spans="1:13" ht="12.75">
      <c r="A34" s="4">
        <v>2023</v>
      </c>
      <c r="B34" s="23">
        <f t="shared" si="0"/>
        <v>0.7547169811320755</v>
      </c>
      <c r="C34" s="24">
        <f t="shared" si="1"/>
        <v>19120.754716981133</v>
      </c>
      <c r="D34" s="13">
        <f t="shared" si="2"/>
        <v>0.4765502269587527</v>
      </c>
      <c r="I34" s="50">
        <v>2023</v>
      </c>
      <c r="J34" s="4"/>
      <c r="K34" s="5"/>
      <c r="L34" s="5"/>
      <c r="M34" s="6"/>
    </row>
    <row r="35" spans="1:13" ht="13.5" thickBot="1">
      <c r="A35" s="27">
        <v>2024</v>
      </c>
      <c r="B35" s="28">
        <f t="shared" si="0"/>
        <v>0.5333333333333333</v>
      </c>
      <c r="C35" s="29">
        <f t="shared" si="1"/>
        <v>14828.8</v>
      </c>
      <c r="D35" s="30">
        <f t="shared" si="2"/>
        <v>0.5680837289598619</v>
      </c>
      <c r="I35" s="51">
        <v>2024</v>
      </c>
      <c r="J35" s="7"/>
      <c r="K35" s="8"/>
      <c r="L35" s="8"/>
      <c r="M35" s="9"/>
    </row>
    <row r="36" spans="1:8" ht="15.75">
      <c r="A36" s="25" t="s">
        <v>30</v>
      </c>
      <c r="B36" s="31"/>
      <c r="C36" s="31"/>
      <c r="D36" s="31"/>
      <c r="E36" s="31"/>
      <c r="F36" s="31"/>
      <c r="G36" s="31"/>
      <c r="H36" s="14"/>
    </row>
    <row r="37" spans="1:8" ht="12.75">
      <c r="A37" s="121" t="s">
        <v>31</v>
      </c>
      <c r="B37" s="122"/>
      <c r="C37" s="122"/>
      <c r="D37" s="122"/>
      <c r="E37" s="122"/>
      <c r="F37" s="122"/>
      <c r="G37" s="122"/>
      <c r="H37" s="149"/>
    </row>
    <row r="38" spans="1:8" ht="12.75">
      <c r="A38" s="121" t="s">
        <v>32</v>
      </c>
      <c r="B38" s="122"/>
      <c r="C38" s="122"/>
      <c r="D38" s="122"/>
      <c r="E38" s="122"/>
      <c r="F38" s="122"/>
      <c r="G38" s="122"/>
      <c r="H38" s="149"/>
    </row>
    <row r="39" spans="1:8" ht="12.75">
      <c r="A39" s="121" t="s">
        <v>33</v>
      </c>
      <c r="B39" s="122"/>
      <c r="C39" s="122"/>
      <c r="D39" s="122"/>
      <c r="E39" s="122"/>
      <c r="F39" s="122"/>
      <c r="G39" s="15"/>
      <c r="H39" s="32"/>
    </row>
    <row r="40" spans="1:8" ht="12.75">
      <c r="A40" s="121" t="s">
        <v>34</v>
      </c>
      <c r="B40" s="122"/>
      <c r="C40" s="122"/>
      <c r="D40" s="122"/>
      <c r="E40" s="122"/>
      <c r="F40" s="122"/>
      <c r="G40" s="15"/>
      <c r="H40" s="32"/>
    </row>
    <row r="41" spans="1:8" ht="13.5" thickBot="1">
      <c r="A41" s="140" t="s">
        <v>35</v>
      </c>
      <c r="B41" s="141"/>
      <c r="C41" s="141"/>
      <c r="D41" s="141"/>
      <c r="E41" s="141"/>
      <c r="F41" s="141"/>
      <c r="G41" s="33"/>
      <c r="H41" s="34"/>
    </row>
    <row r="42" spans="1:6" ht="12.75">
      <c r="A42" s="113" t="s">
        <v>26</v>
      </c>
      <c r="B42" s="114"/>
      <c r="C42" s="114"/>
      <c r="D42" s="114"/>
      <c r="E42" s="114"/>
      <c r="F42" s="115"/>
    </row>
    <row r="43" spans="1:6" ht="12.75">
      <c r="A43" s="116" t="s">
        <v>27</v>
      </c>
      <c r="B43" s="117"/>
      <c r="C43" s="117"/>
      <c r="D43" s="117"/>
      <c r="E43" s="117"/>
      <c r="F43" s="118"/>
    </row>
    <row r="44" spans="1:6" ht="13.5" thickBot="1">
      <c r="A44" s="105" t="s">
        <v>28</v>
      </c>
      <c r="B44" s="106"/>
      <c r="C44" s="106"/>
      <c r="D44" s="106"/>
      <c r="E44" s="106"/>
      <c r="F44" s="107"/>
    </row>
    <row r="45" spans="1:12" ht="15.75" thickBot="1">
      <c r="A45" s="108" t="s">
        <v>86</v>
      </c>
      <c r="B45" s="109"/>
      <c r="C45" s="109"/>
      <c r="D45" s="109"/>
      <c r="E45" s="109"/>
      <c r="F45" s="129"/>
      <c r="I45" s="108" t="s">
        <v>55</v>
      </c>
      <c r="J45" s="109"/>
      <c r="K45" s="109"/>
      <c r="L45" s="129"/>
    </row>
    <row r="46" spans="1:12" ht="15">
      <c r="A46" s="48" t="s">
        <v>22</v>
      </c>
      <c r="B46" s="136" t="s">
        <v>8</v>
      </c>
      <c r="C46" s="38" t="s">
        <v>23</v>
      </c>
      <c r="D46" s="39" t="s">
        <v>24</v>
      </c>
      <c r="E46" s="39" t="s">
        <v>38</v>
      </c>
      <c r="F46" s="40" t="s">
        <v>39</v>
      </c>
      <c r="I46" s="75"/>
      <c r="J46" s="76" t="s">
        <v>22</v>
      </c>
      <c r="K46" s="76" t="s">
        <v>23</v>
      </c>
      <c r="L46" s="77" t="s">
        <v>50</v>
      </c>
    </row>
    <row r="47" spans="1:12" ht="78.75" customHeight="1" thickBot="1">
      <c r="A47" s="35" t="s">
        <v>37</v>
      </c>
      <c r="B47" s="137"/>
      <c r="C47" s="52" t="s">
        <v>40</v>
      </c>
      <c r="D47" s="53" t="s">
        <v>41</v>
      </c>
      <c r="E47" s="53" t="s">
        <v>42</v>
      </c>
      <c r="F47" s="54" t="s">
        <v>43</v>
      </c>
      <c r="I47" s="78" t="s">
        <v>8</v>
      </c>
      <c r="J47" s="79" t="s">
        <v>51</v>
      </c>
      <c r="K47" s="79" t="s">
        <v>53</v>
      </c>
      <c r="L47" s="80" t="s">
        <v>54</v>
      </c>
    </row>
    <row r="48" spans="1:12" ht="13.5" thickBot="1">
      <c r="A48" s="36">
        <f>SUM(D30:D35)/6</f>
        <v>0.49512219736573027</v>
      </c>
      <c r="B48" s="49">
        <v>2019</v>
      </c>
      <c r="C48" s="55">
        <f aca="true" t="shared" si="3" ref="C48:C53">$A$48*C14</f>
        <v>11932.444956514099</v>
      </c>
      <c r="D48" s="60">
        <f aca="true" t="shared" si="4" ref="D48:D53">1-B30</f>
        <v>0</v>
      </c>
      <c r="E48" s="58">
        <f aca="true" t="shared" si="5" ref="E48:E53">C48*D48</f>
        <v>0</v>
      </c>
      <c r="F48" s="59">
        <f aca="true" t="shared" si="6" ref="F48:F53">B14+E48</f>
        <v>14500</v>
      </c>
      <c r="I48" s="4">
        <v>2019</v>
      </c>
      <c r="J48" s="5"/>
      <c r="K48" s="5"/>
      <c r="L48" s="6"/>
    </row>
    <row r="49" spans="2:12" ht="12.75">
      <c r="B49" s="50">
        <v>2020</v>
      </c>
      <c r="C49" s="56">
        <f t="shared" si="3"/>
        <v>12922.68935124556</v>
      </c>
      <c r="D49" s="61">
        <f t="shared" si="4"/>
        <v>0.001996007984031989</v>
      </c>
      <c r="E49" s="57">
        <f t="shared" si="5"/>
        <v>25.793791120251303</v>
      </c>
      <c r="F49" s="62">
        <f t="shared" si="6"/>
        <v>12325.793791120252</v>
      </c>
      <c r="I49" s="4">
        <v>2020</v>
      </c>
      <c r="J49" s="5"/>
      <c r="K49" s="5"/>
      <c r="L49" s="6"/>
    </row>
    <row r="50" spans="2:12" ht="12.75">
      <c r="B50" s="50">
        <v>2021</v>
      </c>
      <c r="C50" s="56">
        <f t="shared" si="3"/>
        <v>13907.982524003362</v>
      </c>
      <c r="D50" s="61">
        <f t="shared" si="4"/>
        <v>0.03938520653218047</v>
      </c>
      <c r="E50" s="57">
        <f t="shared" si="5"/>
        <v>547.7687641538291</v>
      </c>
      <c r="F50" s="62">
        <f t="shared" si="6"/>
        <v>11767.768764153829</v>
      </c>
      <c r="I50" s="4">
        <v>2021</v>
      </c>
      <c r="J50" s="5"/>
      <c r="K50" s="5"/>
      <c r="L50" s="6"/>
    </row>
    <row r="51" spans="2:12" ht="12.75">
      <c r="B51" s="50">
        <v>2022</v>
      </c>
      <c r="C51" s="56">
        <f t="shared" si="3"/>
        <v>13078.157721218398</v>
      </c>
      <c r="D51" s="61">
        <f t="shared" si="4"/>
        <v>0.11032028469750899</v>
      </c>
      <c r="E51" s="57">
        <f t="shared" si="5"/>
        <v>1442.786083123739</v>
      </c>
      <c r="F51" s="62">
        <f t="shared" si="6"/>
        <v>11698.78608312374</v>
      </c>
      <c r="I51" s="4">
        <v>2022</v>
      </c>
      <c r="J51" s="5"/>
      <c r="K51" s="5"/>
      <c r="L51" s="6"/>
    </row>
    <row r="52" spans="2:12" ht="12.75">
      <c r="B52" s="50">
        <v>2023</v>
      </c>
      <c r="C52" s="56">
        <f t="shared" si="3"/>
        <v>12543.920870260776</v>
      </c>
      <c r="D52" s="61">
        <f t="shared" si="4"/>
        <v>0.24528301886792447</v>
      </c>
      <c r="E52" s="57">
        <f t="shared" si="5"/>
        <v>3076.8107794979255</v>
      </c>
      <c r="F52" s="62">
        <f t="shared" si="6"/>
        <v>12188.810779497926</v>
      </c>
      <c r="H52" s="15"/>
      <c r="I52" s="4">
        <v>2023</v>
      </c>
      <c r="J52" s="5"/>
      <c r="K52" s="5"/>
      <c r="L52" s="6"/>
    </row>
    <row r="53" spans="2:12" ht="13.5" thickBot="1">
      <c r="B53" s="67">
        <v>2024</v>
      </c>
      <c r="C53" s="68">
        <f t="shared" si="3"/>
        <v>13766.377575556764</v>
      </c>
      <c r="D53" s="69">
        <f t="shared" si="4"/>
        <v>0.4666666666666667</v>
      </c>
      <c r="E53" s="70">
        <f t="shared" si="5"/>
        <v>6424.309535259823</v>
      </c>
      <c r="F53" s="71">
        <f t="shared" si="6"/>
        <v>14848.309535259823</v>
      </c>
      <c r="I53" s="7">
        <v>2024</v>
      </c>
      <c r="J53" s="8"/>
      <c r="K53" s="8"/>
      <c r="L53" s="9"/>
    </row>
    <row r="54" spans="1:12" ht="16.5" thickBot="1">
      <c r="A54" s="44" t="s">
        <v>49</v>
      </c>
      <c r="B54" s="31"/>
      <c r="C54" s="31"/>
      <c r="D54" s="31"/>
      <c r="E54" s="31"/>
      <c r="F54" s="31"/>
      <c r="G54" s="73"/>
      <c r="I54" s="81" t="s">
        <v>52</v>
      </c>
      <c r="J54" s="82"/>
      <c r="K54" s="82"/>
      <c r="L54" s="83"/>
    </row>
    <row r="55" spans="1:7" ht="13.5" thickBot="1">
      <c r="A55" s="105" t="s">
        <v>45</v>
      </c>
      <c r="B55" s="106"/>
      <c r="C55" s="106"/>
      <c r="D55" s="106"/>
      <c r="E55" s="106"/>
      <c r="F55" s="106"/>
      <c r="G55" s="74"/>
    </row>
    <row r="56" spans="1:7" ht="15">
      <c r="A56" s="119" t="s">
        <v>46</v>
      </c>
      <c r="B56" s="120"/>
      <c r="C56" s="120"/>
      <c r="D56" s="120"/>
      <c r="E56" s="120"/>
      <c r="F56" s="120"/>
      <c r="G56" s="72"/>
    </row>
    <row r="57" spans="1:7" ht="15">
      <c r="A57" s="123" t="s">
        <v>47</v>
      </c>
      <c r="B57" s="124"/>
      <c r="C57" s="124"/>
      <c r="D57" s="124"/>
      <c r="E57" s="124"/>
      <c r="F57" s="124"/>
      <c r="G57" s="125"/>
    </row>
    <row r="58" spans="1:7" ht="15.75" thickBot="1">
      <c r="A58" s="138" t="s">
        <v>48</v>
      </c>
      <c r="B58" s="139"/>
      <c r="C58" s="139"/>
      <c r="D58" s="139"/>
      <c r="E58" s="139"/>
      <c r="F58" s="139"/>
      <c r="G58" s="64"/>
    </row>
    <row r="59" spans="1:7" ht="12.75">
      <c r="A59" s="113" t="s">
        <v>26</v>
      </c>
      <c r="B59" s="114"/>
      <c r="C59" s="114"/>
      <c r="D59" s="114"/>
      <c r="E59" s="114"/>
      <c r="F59" s="115"/>
      <c r="G59" s="65"/>
    </row>
    <row r="60" spans="1:7" ht="12.75">
      <c r="A60" s="116" t="s">
        <v>27</v>
      </c>
      <c r="B60" s="117"/>
      <c r="C60" s="117"/>
      <c r="D60" s="117"/>
      <c r="E60" s="117"/>
      <c r="F60" s="118"/>
      <c r="G60" s="66"/>
    </row>
    <row r="61" spans="1:7" ht="13.5" thickBot="1">
      <c r="A61" s="105" t="s">
        <v>28</v>
      </c>
      <c r="B61" s="106"/>
      <c r="C61" s="106"/>
      <c r="D61" s="106"/>
      <c r="E61" s="106"/>
      <c r="F61" s="107"/>
      <c r="G61" s="66"/>
    </row>
    <row r="62" spans="1:18" ht="15.75" thickBot="1">
      <c r="A62" s="108" t="s">
        <v>85</v>
      </c>
      <c r="B62" s="109"/>
      <c r="C62" s="109"/>
      <c r="D62" s="129"/>
      <c r="I62" s="108" t="s">
        <v>82</v>
      </c>
      <c r="J62" s="109"/>
      <c r="K62" s="109"/>
      <c r="L62" s="109"/>
      <c r="M62" s="109"/>
      <c r="N62" s="109"/>
      <c r="O62" s="109"/>
      <c r="P62" s="109"/>
      <c r="Q62" s="109"/>
      <c r="R62" s="92"/>
    </row>
    <row r="63" spans="1:18" ht="15.75" thickBot="1">
      <c r="A63" s="75"/>
      <c r="B63" s="76" t="s">
        <v>22</v>
      </c>
      <c r="C63" s="76" t="s">
        <v>23</v>
      </c>
      <c r="D63" s="77" t="s">
        <v>50</v>
      </c>
      <c r="I63" s="98"/>
      <c r="J63" s="99" t="s">
        <v>22</v>
      </c>
      <c r="K63" s="99" t="s">
        <v>23</v>
      </c>
      <c r="L63" s="99" t="s">
        <v>50</v>
      </c>
      <c r="M63" s="99" t="s">
        <v>38</v>
      </c>
      <c r="N63" s="99" t="s">
        <v>70</v>
      </c>
      <c r="O63" s="99" t="s">
        <v>71</v>
      </c>
      <c r="P63" s="99" t="s">
        <v>72</v>
      </c>
      <c r="Q63" s="99" t="s">
        <v>73</v>
      </c>
      <c r="R63" s="99" t="s">
        <v>83</v>
      </c>
    </row>
    <row r="64" spans="1:18" ht="75.75" thickBot="1">
      <c r="A64" s="78" t="s">
        <v>8</v>
      </c>
      <c r="B64" s="79" t="s">
        <v>51</v>
      </c>
      <c r="C64" s="79" t="s">
        <v>53</v>
      </c>
      <c r="D64" s="80" t="s">
        <v>54</v>
      </c>
      <c r="I64" s="17" t="s">
        <v>8</v>
      </c>
      <c r="J64" s="100" t="s">
        <v>74</v>
      </c>
      <c r="K64" s="100" t="s">
        <v>75</v>
      </c>
      <c r="L64" s="100" t="s">
        <v>76</v>
      </c>
      <c r="M64" s="100" t="s">
        <v>79</v>
      </c>
      <c r="N64" s="100" t="s">
        <v>77</v>
      </c>
      <c r="O64" s="100" t="s">
        <v>80</v>
      </c>
      <c r="P64" s="100" t="s">
        <v>81</v>
      </c>
      <c r="Q64" s="100" t="s">
        <v>78</v>
      </c>
      <c r="R64" s="100" t="s">
        <v>84</v>
      </c>
    </row>
    <row r="65" spans="1:18" ht="12.75">
      <c r="A65" s="4">
        <v>2019</v>
      </c>
      <c r="B65" s="5">
        <f aca="true" t="shared" si="7" ref="B65:B70">B14-E14</f>
        <v>70</v>
      </c>
      <c r="C65" s="84">
        <f aca="true" t="shared" si="8" ref="C65:C70">F48-B14</f>
        <v>0</v>
      </c>
      <c r="D65" s="86">
        <f aca="true" t="shared" si="9" ref="D65:D70">B65+C65</f>
        <v>70</v>
      </c>
      <c r="I65" s="94">
        <v>2019</v>
      </c>
      <c r="J65" s="47"/>
      <c r="K65" s="101"/>
      <c r="L65" s="101"/>
      <c r="M65" s="101"/>
      <c r="N65" s="101"/>
      <c r="O65" s="101"/>
      <c r="P65" s="102"/>
      <c r="Q65" s="101"/>
      <c r="R65" s="45"/>
    </row>
    <row r="66" spans="1:18" ht="12.75">
      <c r="A66" s="4">
        <v>2020</v>
      </c>
      <c r="B66" s="5">
        <f t="shared" si="7"/>
        <v>300</v>
      </c>
      <c r="C66" s="84">
        <f t="shared" si="8"/>
        <v>25.793791120251626</v>
      </c>
      <c r="D66" s="86">
        <f t="shared" si="9"/>
        <v>325.7937911202516</v>
      </c>
      <c r="I66" s="96">
        <v>2020</v>
      </c>
      <c r="J66" s="4"/>
      <c r="K66" s="5"/>
      <c r="L66" s="5"/>
      <c r="M66" s="5"/>
      <c r="N66" s="5"/>
      <c r="O66" s="5"/>
      <c r="P66" s="10"/>
      <c r="Q66" s="5"/>
      <c r="R66" s="6"/>
    </row>
    <row r="67" spans="1:18" ht="12.75">
      <c r="A67" s="4">
        <v>2021</v>
      </c>
      <c r="B67" s="5">
        <f t="shared" si="7"/>
        <v>199</v>
      </c>
      <c r="C67" s="84">
        <f t="shared" si="8"/>
        <v>547.7687641538287</v>
      </c>
      <c r="D67" s="86">
        <f t="shared" si="9"/>
        <v>746.7687641538287</v>
      </c>
      <c r="I67" s="96">
        <v>2021</v>
      </c>
      <c r="J67" s="4"/>
      <c r="K67" s="5"/>
      <c r="L67" s="5"/>
      <c r="M67" s="5"/>
      <c r="N67" s="5"/>
      <c r="O67" s="5"/>
      <c r="P67" s="10"/>
      <c r="Q67" s="5"/>
      <c r="R67" s="6"/>
    </row>
    <row r="68" spans="1:18" ht="12.75">
      <c r="A68" s="4">
        <v>2022</v>
      </c>
      <c r="B68" s="5">
        <f t="shared" si="7"/>
        <v>1505</v>
      </c>
      <c r="C68" s="84">
        <f t="shared" si="8"/>
        <v>1442.7860831237394</v>
      </c>
      <c r="D68" s="86">
        <f t="shared" si="9"/>
        <v>2947.7860831237394</v>
      </c>
      <c r="I68" s="96">
        <v>2022</v>
      </c>
      <c r="J68" s="4"/>
      <c r="K68" s="5"/>
      <c r="L68" s="5"/>
      <c r="M68" s="5"/>
      <c r="N68" s="5"/>
      <c r="O68" s="5"/>
      <c r="P68" s="10"/>
      <c r="Q68" s="5"/>
      <c r="R68" s="6"/>
    </row>
    <row r="69" spans="1:18" ht="12.75">
      <c r="A69" s="4">
        <v>2023</v>
      </c>
      <c r="B69" s="5">
        <f t="shared" si="7"/>
        <v>2449</v>
      </c>
      <c r="C69" s="84">
        <f t="shared" si="8"/>
        <v>3076.810779497926</v>
      </c>
      <c r="D69" s="86">
        <f t="shared" si="9"/>
        <v>5525.810779497926</v>
      </c>
      <c r="I69" s="96">
        <v>2023</v>
      </c>
      <c r="J69" s="4"/>
      <c r="K69" s="5"/>
      <c r="L69" s="5"/>
      <c r="M69" s="5"/>
      <c r="N69" s="5"/>
      <c r="O69" s="5"/>
      <c r="P69" s="10"/>
      <c r="Q69" s="5"/>
      <c r="R69" s="6"/>
    </row>
    <row r="70" spans="1:18" ht="13.5" thickBot="1">
      <c r="A70" s="7">
        <v>2024</v>
      </c>
      <c r="B70" s="5">
        <f t="shared" si="7"/>
        <v>4033</v>
      </c>
      <c r="C70" s="84">
        <f t="shared" si="8"/>
        <v>6424.309535259823</v>
      </c>
      <c r="D70" s="86">
        <f t="shared" si="9"/>
        <v>10457.309535259823</v>
      </c>
      <c r="I70" s="97">
        <v>2024</v>
      </c>
      <c r="J70" s="7"/>
      <c r="K70" s="8"/>
      <c r="L70" s="8"/>
      <c r="M70" s="8"/>
      <c r="N70" s="8"/>
      <c r="O70" s="8"/>
      <c r="P70" s="11"/>
      <c r="Q70" s="8"/>
      <c r="R70" s="9"/>
    </row>
    <row r="71" spans="1:4" ht="15.75" thickBot="1">
      <c r="A71" s="81" t="s">
        <v>52</v>
      </c>
      <c r="B71" s="82">
        <f>SUM(B65:B70)</f>
        <v>8556</v>
      </c>
      <c r="C71" s="85">
        <f>SUM(C65:C70)</f>
        <v>11517.468953155569</v>
      </c>
      <c r="D71" s="87">
        <f>SUM(D65:D70)</f>
        <v>20073.46895315557</v>
      </c>
    </row>
    <row r="72" ht="13.5" thickBot="1"/>
    <row r="73" spans="1:7" ht="16.5" thickBot="1">
      <c r="A73" s="108" t="s">
        <v>64</v>
      </c>
      <c r="B73" s="109"/>
      <c r="C73" s="109"/>
      <c r="D73" s="109"/>
      <c r="E73" s="109"/>
      <c r="F73" s="109"/>
      <c r="G73" s="129"/>
    </row>
    <row r="74" spans="1:7" ht="15">
      <c r="A74" s="121" t="s">
        <v>56</v>
      </c>
      <c r="B74" s="122"/>
      <c r="C74" s="122"/>
      <c r="D74" s="122"/>
      <c r="E74" s="122"/>
      <c r="F74" s="122"/>
      <c r="G74" s="91"/>
    </row>
    <row r="75" spans="1:7" ht="12.75">
      <c r="A75" s="88" t="s">
        <v>57</v>
      </c>
      <c r="B75" s="89"/>
      <c r="C75" s="89"/>
      <c r="D75" s="89"/>
      <c r="E75" s="89"/>
      <c r="F75" s="89"/>
      <c r="G75" s="90"/>
    </row>
    <row r="76" spans="1:7" ht="12.75">
      <c r="A76" s="130" t="s">
        <v>58</v>
      </c>
      <c r="B76" s="131"/>
      <c r="C76" s="131"/>
      <c r="D76" s="131"/>
      <c r="E76" s="131"/>
      <c r="F76" s="131"/>
      <c r="G76" s="132"/>
    </row>
    <row r="77" spans="1:7" ht="13.5" thickBot="1">
      <c r="A77" s="133"/>
      <c r="B77" s="134"/>
      <c r="C77" s="134"/>
      <c r="D77" s="134"/>
      <c r="E77" s="134"/>
      <c r="F77" s="134"/>
      <c r="G77" s="135"/>
    </row>
    <row r="78" spans="1:7" ht="12.75">
      <c r="A78" s="113" t="s">
        <v>59</v>
      </c>
      <c r="B78" s="114"/>
      <c r="C78" s="114"/>
      <c r="D78" s="114"/>
      <c r="E78" s="114"/>
      <c r="F78" s="114"/>
      <c r="G78" s="115"/>
    </row>
    <row r="79" spans="1:7" ht="15">
      <c r="A79" s="121" t="s">
        <v>60</v>
      </c>
      <c r="B79" s="122"/>
      <c r="C79" s="122"/>
      <c r="D79" s="122"/>
      <c r="E79" s="65"/>
      <c r="F79" s="65"/>
      <c r="G79" s="63"/>
    </row>
    <row r="80" spans="1:7" ht="15">
      <c r="A80" s="121" t="s">
        <v>61</v>
      </c>
      <c r="B80" s="122"/>
      <c r="C80" s="122"/>
      <c r="D80" s="122"/>
      <c r="E80" s="65"/>
      <c r="F80" s="65"/>
      <c r="G80" s="63"/>
    </row>
    <row r="81" spans="1:7" ht="15">
      <c r="A81" s="119" t="s">
        <v>62</v>
      </c>
      <c r="B81" s="120"/>
      <c r="C81" s="120"/>
      <c r="D81" s="120"/>
      <c r="E81" s="120"/>
      <c r="F81" s="65"/>
      <c r="G81" s="63"/>
    </row>
    <row r="82" spans="1:7" ht="15">
      <c r="A82" s="121" t="s">
        <v>65</v>
      </c>
      <c r="B82" s="122"/>
      <c r="C82" s="122"/>
      <c r="D82" s="122"/>
      <c r="E82" s="122"/>
      <c r="F82" s="122"/>
      <c r="G82" s="63"/>
    </row>
    <row r="83" spans="1:7" ht="15">
      <c r="A83" s="119" t="s">
        <v>63</v>
      </c>
      <c r="B83" s="120"/>
      <c r="C83" s="120"/>
      <c r="D83" s="65"/>
      <c r="E83" s="65"/>
      <c r="F83" s="65"/>
      <c r="G83" s="63"/>
    </row>
    <row r="84" spans="1:7" ht="15">
      <c r="A84" s="121" t="s">
        <v>66</v>
      </c>
      <c r="B84" s="122"/>
      <c r="C84" s="122"/>
      <c r="D84" s="65"/>
      <c r="E84" s="65"/>
      <c r="F84" s="65"/>
      <c r="G84" s="63"/>
    </row>
    <row r="85" spans="1:7" ht="12.75" customHeight="1">
      <c r="A85" s="123" t="s">
        <v>67</v>
      </c>
      <c r="B85" s="124"/>
      <c r="C85" s="124"/>
      <c r="D85" s="124"/>
      <c r="E85" s="124"/>
      <c r="F85" s="124"/>
      <c r="G85" s="125"/>
    </row>
    <row r="86" spans="1:7" ht="26.25" customHeight="1">
      <c r="A86" s="126" t="s">
        <v>69</v>
      </c>
      <c r="B86" s="127"/>
      <c r="C86" s="127"/>
      <c r="D86" s="127"/>
      <c r="E86" s="127"/>
      <c r="F86" s="127"/>
      <c r="G86" s="128"/>
    </row>
    <row r="87" spans="1:7" ht="30" customHeight="1" thickBot="1">
      <c r="A87" s="110" t="s">
        <v>68</v>
      </c>
      <c r="B87" s="111"/>
      <c r="C87" s="111"/>
      <c r="D87" s="111"/>
      <c r="E87" s="111"/>
      <c r="F87" s="111"/>
      <c r="G87" s="112"/>
    </row>
    <row r="88" spans="1:6" ht="12.75">
      <c r="A88" s="113" t="s">
        <v>26</v>
      </c>
      <c r="B88" s="114"/>
      <c r="C88" s="114"/>
      <c r="D88" s="114"/>
      <c r="E88" s="114"/>
      <c r="F88" s="115"/>
    </row>
    <row r="89" spans="1:18" ht="12.75">
      <c r="A89" s="116" t="s">
        <v>27</v>
      </c>
      <c r="B89" s="117"/>
      <c r="C89" s="117"/>
      <c r="D89" s="117"/>
      <c r="E89" s="117"/>
      <c r="F89" s="118"/>
      <c r="L89" s="65"/>
      <c r="M89" s="65"/>
      <c r="N89" s="65"/>
      <c r="O89" s="65"/>
      <c r="P89" s="65"/>
      <c r="Q89" s="65"/>
      <c r="R89" s="65"/>
    </row>
    <row r="90" spans="1:18" ht="13.5" thickBot="1">
      <c r="A90" s="105" t="s">
        <v>28</v>
      </c>
      <c r="B90" s="106"/>
      <c r="C90" s="106"/>
      <c r="D90" s="106"/>
      <c r="E90" s="106"/>
      <c r="F90" s="107"/>
      <c r="L90" s="65"/>
      <c r="M90" s="65"/>
      <c r="N90" s="65"/>
      <c r="O90" s="65"/>
      <c r="P90" s="65"/>
      <c r="Q90" s="65"/>
      <c r="R90" s="65"/>
    </row>
    <row r="91" spans="1:18" ht="15.75" thickBot="1">
      <c r="A91" s="108" t="s">
        <v>87</v>
      </c>
      <c r="B91" s="109"/>
      <c r="C91" s="109"/>
      <c r="D91" s="109"/>
      <c r="E91" s="109"/>
      <c r="F91" s="109"/>
      <c r="G91" s="109"/>
      <c r="H91" s="109"/>
      <c r="I91" s="109"/>
      <c r="J91" s="92"/>
      <c r="L91" s="108" t="s">
        <v>92</v>
      </c>
      <c r="M91" s="109"/>
      <c r="N91" s="109"/>
      <c r="O91" s="109"/>
      <c r="P91" s="129"/>
      <c r="Q91" s="26"/>
      <c r="R91" s="65"/>
    </row>
    <row r="92" spans="1:18" ht="15.75" thickBot="1">
      <c r="A92" s="98"/>
      <c r="B92" s="93" t="s">
        <v>22</v>
      </c>
      <c r="C92" s="93" t="s">
        <v>23</v>
      </c>
      <c r="D92" s="93" t="s">
        <v>50</v>
      </c>
      <c r="E92" s="99" t="s">
        <v>38</v>
      </c>
      <c r="F92" s="99" t="s">
        <v>70</v>
      </c>
      <c r="G92" s="99" t="s">
        <v>71</v>
      </c>
      <c r="H92" s="99" t="s">
        <v>72</v>
      </c>
      <c r="I92" s="99" t="s">
        <v>73</v>
      </c>
      <c r="J92" s="99" t="s">
        <v>83</v>
      </c>
      <c r="L92" s="75"/>
      <c r="M92" s="184" t="s">
        <v>22</v>
      </c>
      <c r="N92" s="185" t="s">
        <v>23</v>
      </c>
      <c r="O92" s="185" t="s">
        <v>50</v>
      </c>
      <c r="P92" s="186" t="s">
        <v>38</v>
      </c>
      <c r="Q92" s="190"/>
      <c r="R92" s="65"/>
    </row>
    <row r="93" spans="1:18" ht="90.75" customHeight="1" thickBot="1">
      <c r="A93" s="17" t="s">
        <v>8</v>
      </c>
      <c r="B93" s="100" t="s">
        <v>74</v>
      </c>
      <c r="C93" s="100" t="s">
        <v>75</v>
      </c>
      <c r="D93" s="100" t="s">
        <v>76</v>
      </c>
      <c r="E93" s="100" t="s">
        <v>79</v>
      </c>
      <c r="F93" s="100" t="s">
        <v>77</v>
      </c>
      <c r="G93" s="100" t="s">
        <v>80</v>
      </c>
      <c r="H93" s="100" t="s">
        <v>81</v>
      </c>
      <c r="I93" s="100" t="s">
        <v>78</v>
      </c>
      <c r="J93" s="100" t="s">
        <v>84</v>
      </c>
      <c r="L93" s="17" t="s">
        <v>8</v>
      </c>
      <c r="M93" s="41" t="s">
        <v>91</v>
      </c>
      <c r="N93" s="187" t="s">
        <v>53</v>
      </c>
      <c r="O93" s="187" t="s">
        <v>43</v>
      </c>
      <c r="P93" s="43" t="s">
        <v>54</v>
      </c>
      <c r="Q93" s="192"/>
      <c r="R93" s="65"/>
    </row>
    <row r="94" spans="1:18" ht="12.75">
      <c r="A94" s="94">
        <v>2019</v>
      </c>
      <c r="B94" s="47">
        <f>B95*1.036</f>
        <v>1.1934350185461762</v>
      </c>
      <c r="C94" s="101">
        <f>0.8</f>
        <v>0.8</v>
      </c>
      <c r="D94" s="101">
        <f>1.02*D95</f>
        <v>1.1040808032</v>
      </c>
      <c r="E94" s="103">
        <f aca="true" t="shared" si="10" ref="E94:E99">B94*C94*B14</f>
        <v>13843.846215135643</v>
      </c>
      <c r="F94" s="103">
        <f aca="true" t="shared" si="11" ref="F94:F99">C14*D94</f>
        <v>26608.34735712</v>
      </c>
      <c r="G94" s="103">
        <f aca="true" t="shared" si="12" ref="G94:G99">F94*B30</f>
        <v>26608.34735712</v>
      </c>
      <c r="H94" s="101">
        <f aca="true" t="shared" si="13" ref="H94:H99">E94/G94</f>
        <v>0.5202820764977436</v>
      </c>
      <c r="I94" s="101">
        <f aca="true" t="shared" si="14" ref="I94:I99">SUM($H$94:$H$99)/6</f>
        <v>0.46219907330328674</v>
      </c>
      <c r="J94" s="45">
        <f aca="true" t="shared" si="15" ref="J94:J99">I94*D94/(B94*C94)</f>
        <v>0.5344919456869908</v>
      </c>
      <c r="L94" s="16">
        <v>2019</v>
      </c>
      <c r="M94" s="24"/>
      <c r="N94" s="24"/>
      <c r="O94" s="24"/>
      <c r="P94" s="188"/>
      <c r="Q94" s="65"/>
      <c r="R94" s="65"/>
    </row>
    <row r="95" spans="1:18" ht="12.75">
      <c r="A95" s="96">
        <v>2020</v>
      </c>
      <c r="B95" s="4">
        <f>B96*1.036</f>
        <v>1.151964303616</v>
      </c>
      <c r="C95" s="95">
        <f>0.8</f>
        <v>0.8</v>
      </c>
      <c r="D95" s="5">
        <f>1.02*D96</f>
        <v>1.08243216</v>
      </c>
      <c r="E95" s="84">
        <f t="shared" si="10"/>
        <v>11335.328747581441</v>
      </c>
      <c r="F95" s="84">
        <f t="shared" si="11"/>
        <v>28251.479376</v>
      </c>
      <c r="G95" s="84">
        <f t="shared" si="12"/>
        <v>28195.08919760479</v>
      </c>
      <c r="H95" s="5">
        <f t="shared" si="13"/>
        <v>0.4020320229575437</v>
      </c>
      <c r="I95" s="5">
        <f t="shared" si="14"/>
        <v>0.46219907330328674</v>
      </c>
      <c r="J95" s="6">
        <f t="shared" si="15"/>
        <v>0.5428761330703161</v>
      </c>
      <c r="L95" s="4">
        <v>2020</v>
      </c>
      <c r="M95" s="24"/>
      <c r="N95" s="24"/>
      <c r="O95" s="84"/>
      <c r="P95" s="86"/>
      <c r="Q95" s="65"/>
      <c r="R95" s="65"/>
    </row>
    <row r="96" spans="1:18" ht="12.75">
      <c r="A96" s="96">
        <v>2021</v>
      </c>
      <c r="B96" s="4">
        <f>B97*1.036</f>
        <v>1.111934656</v>
      </c>
      <c r="C96" s="95">
        <f>0.8</f>
        <v>0.8</v>
      </c>
      <c r="D96" s="5">
        <f>1.02*D97</f>
        <v>1.061208</v>
      </c>
      <c r="E96" s="84">
        <f t="shared" si="10"/>
        <v>9980.725472256001</v>
      </c>
      <c r="F96" s="84">
        <f t="shared" si="11"/>
        <v>29809.33272</v>
      </c>
      <c r="G96" s="84">
        <f t="shared" si="12"/>
        <v>28635.285994236314</v>
      </c>
      <c r="H96" s="5">
        <f t="shared" si="13"/>
        <v>0.3485463869389994</v>
      </c>
      <c r="I96" s="5">
        <f t="shared" si="14"/>
        <v>0.46219907330328674</v>
      </c>
      <c r="J96" s="6">
        <f t="shared" si="15"/>
        <v>0.551391837118478</v>
      </c>
      <c r="L96" s="4">
        <v>2021</v>
      </c>
      <c r="M96" s="24"/>
      <c r="N96" s="24"/>
      <c r="O96" s="84"/>
      <c r="P96" s="86"/>
      <c r="Q96" s="65"/>
      <c r="R96" s="65"/>
    </row>
    <row r="97" spans="1:18" ht="12.75">
      <c r="A97" s="96">
        <v>2022</v>
      </c>
      <c r="B97" s="4">
        <f>B98*1.036</f>
        <v>1.073296</v>
      </c>
      <c r="C97" s="5">
        <v>1</v>
      </c>
      <c r="D97" s="5">
        <f>1.02*D98</f>
        <v>1.0404</v>
      </c>
      <c r="E97" s="84">
        <f t="shared" si="10"/>
        <v>11007.723776</v>
      </c>
      <c r="F97" s="84">
        <f t="shared" si="11"/>
        <v>27481.1256</v>
      </c>
      <c r="G97" s="84">
        <f t="shared" si="12"/>
        <v>24449.399999999998</v>
      </c>
      <c r="H97" s="5">
        <f t="shared" si="13"/>
        <v>0.45022469982903474</v>
      </c>
      <c r="I97" s="5">
        <f t="shared" si="14"/>
        <v>0.46219907330328674</v>
      </c>
      <c r="J97" s="6">
        <f t="shared" si="15"/>
        <v>0.44803289667038687</v>
      </c>
      <c r="L97" s="4">
        <v>2022</v>
      </c>
      <c r="M97" s="24"/>
      <c r="N97" s="24"/>
      <c r="O97" s="84"/>
      <c r="P97" s="86"/>
      <c r="Q97" s="65"/>
      <c r="R97" s="65"/>
    </row>
    <row r="98" spans="1:18" ht="12.75">
      <c r="A98" s="96">
        <v>2023</v>
      </c>
      <c r="B98" s="4">
        <f>B99*1.036</f>
        <v>1.036</v>
      </c>
      <c r="C98" s="5">
        <v>1</v>
      </c>
      <c r="D98" s="5">
        <f>1.02*D99</f>
        <v>1.02</v>
      </c>
      <c r="E98" s="84">
        <f t="shared" si="10"/>
        <v>9440.032000000001</v>
      </c>
      <c r="F98" s="84">
        <f t="shared" si="11"/>
        <v>25841.7</v>
      </c>
      <c r="G98" s="84">
        <f t="shared" si="12"/>
        <v>19503.169811320757</v>
      </c>
      <c r="H98" s="5">
        <f t="shared" si="13"/>
        <v>0.4840255246365371</v>
      </c>
      <c r="I98" s="5">
        <f t="shared" si="14"/>
        <v>0.46219907330328674</v>
      </c>
      <c r="J98" s="6">
        <f t="shared" si="15"/>
        <v>0.4550608636769812</v>
      </c>
      <c r="L98" s="4">
        <v>2023</v>
      </c>
      <c r="M98" s="24"/>
      <c r="N98" s="24"/>
      <c r="O98" s="84"/>
      <c r="P98" s="86"/>
      <c r="Q98" s="65"/>
      <c r="R98" s="65"/>
    </row>
    <row r="99" spans="1:18" ht="13.5" thickBot="1">
      <c r="A99" s="97">
        <v>2024</v>
      </c>
      <c r="B99" s="7">
        <v>1</v>
      </c>
      <c r="C99" s="8">
        <v>1</v>
      </c>
      <c r="D99" s="8">
        <v>1</v>
      </c>
      <c r="E99" s="104">
        <f t="shared" si="10"/>
        <v>8424</v>
      </c>
      <c r="F99" s="104">
        <f t="shared" si="11"/>
        <v>27804</v>
      </c>
      <c r="G99" s="104">
        <f t="shared" si="12"/>
        <v>14828.8</v>
      </c>
      <c r="H99" s="8">
        <f t="shared" si="13"/>
        <v>0.5680837289598619</v>
      </c>
      <c r="I99" s="8">
        <f t="shared" si="14"/>
        <v>0.46219907330328674</v>
      </c>
      <c r="J99" s="9">
        <f t="shared" si="15"/>
        <v>0.46219907330328674</v>
      </c>
      <c r="L99" s="27">
        <v>2024</v>
      </c>
      <c r="M99" s="24"/>
      <c r="N99" s="24"/>
      <c r="O99" s="70"/>
      <c r="P99" s="71"/>
      <c r="Q99" s="65"/>
      <c r="R99" s="65"/>
    </row>
    <row r="100" spans="12:18" ht="15.75" thickBot="1">
      <c r="L100" s="81" t="s">
        <v>52</v>
      </c>
      <c r="M100" s="85"/>
      <c r="N100" s="85"/>
      <c r="O100" s="85"/>
      <c r="P100" s="87"/>
      <c r="Q100" s="65"/>
      <c r="R100" s="65"/>
    </row>
    <row r="101" spans="1:18" ht="16.5" thickBot="1">
      <c r="A101" s="108" t="s">
        <v>88</v>
      </c>
      <c r="B101" s="109"/>
      <c r="C101" s="109"/>
      <c r="D101" s="109"/>
      <c r="E101" s="109"/>
      <c r="F101" s="109"/>
      <c r="G101" s="129"/>
      <c r="L101" s="65"/>
      <c r="M101" s="65"/>
      <c r="N101" s="65"/>
      <c r="O101" s="65"/>
      <c r="P101" s="65"/>
      <c r="Q101" s="65"/>
      <c r="R101" s="65"/>
    </row>
    <row r="102" spans="1:18" ht="12.75">
      <c r="A102" s="181" t="s">
        <v>45</v>
      </c>
      <c r="B102" s="114"/>
      <c r="C102" s="114"/>
      <c r="D102" s="114"/>
      <c r="E102" s="114"/>
      <c r="F102" s="114"/>
      <c r="G102" s="115"/>
      <c r="L102" s="65"/>
      <c r="M102" s="65"/>
      <c r="N102" s="65"/>
      <c r="O102" s="65"/>
      <c r="P102" s="65"/>
      <c r="Q102" s="65"/>
      <c r="R102" s="65"/>
    </row>
    <row r="103" spans="1:7" ht="15">
      <c r="A103" s="182" t="s">
        <v>89</v>
      </c>
      <c r="B103" s="20"/>
      <c r="C103" s="20"/>
      <c r="D103" s="20"/>
      <c r="E103" s="65"/>
      <c r="F103" s="65"/>
      <c r="G103" s="72"/>
    </row>
    <row r="104" spans="1:7" ht="15">
      <c r="A104" s="182" t="s">
        <v>93</v>
      </c>
      <c r="B104" s="20"/>
      <c r="C104" s="20"/>
      <c r="D104" s="20"/>
      <c r="E104" s="65"/>
      <c r="F104" s="65"/>
      <c r="G104" s="72"/>
    </row>
    <row r="105" spans="1:7" ht="15">
      <c r="A105" s="119" t="s">
        <v>90</v>
      </c>
      <c r="B105" s="120"/>
      <c r="C105" s="120"/>
      <c r="D105" s="120"/>
      <c r="E105" s="120"/>
      <c r="F105" s="65"/>
      <c r="G105" s="72"/>
    </row>
    <row r="106" spans="1:7" ht="12.75">
      <c r="A106" s="189" t="s">
        <v>94</v>
      </c>
      <c r="B106" s="183"/>
      <c r="C106" s="183"/>
      <c r="D106" s="183"/>
      <c r="E106" s="183"/>
      <c r="F106" s="183"/>
      <c r="G106" s="72"/>
    </row>
    <row r="107" spans="1:7" ht="15.75" thickBot="1">
      <c r="A107" s="138"/>
      <c r="B107" s="139"/>
      <c r="C107" s="139"/>
      <c r="D107" s="139"/>
      <c r="E107" s="139"/>
      <c r="F107" s="33"/>
      <c r="G107" s="74"/>
    </row>
    <row r="108" spans="1:6" ht="12.75">
      <c r="A108" s="113" t="s">
        <v>26</v>
      </c>
      <c r="B108" s="114"/>
      <c r="C108" s="114"/>
      <c r="D108" s="114"/>
      <c r="E108" s="114"/>
      <c r="F108" s="115"/>
    </row>
    <row r="109" spans="1:6" ht="12.75">
      <c r="A109" s="116" t="s">
        <v>27</v>
      </c>
      <c r="B109" s="117"/>
      <c r="C109" s="117"/>
      <c r="D109" s="117"/>
      <c r="E109" s="117"/>
      <c r="F109" s="118"/>
    </row>
    <row r="110" spans="1:6" ht="13.5" thickBot="1">
      <c r="A110" s="105" t="s">
        <v>28</v>
      </c>
      <c r="B110" s="106"/>
      <c r="C110" s="106"/>
      <c r="D110" s="106"/>
      <c r="E110" s="106"/>
      <c r="F110" s="107"/>
    </row>
    <row r="111" ht="13.5" thickBot="1"/>
    <row r="112" spans="1:6" ht="15.75" thickBot="1">
      <c r="A112" s="108" t="s">
        <v>92</v>
      </c>
      <c r="B112" s="109"/>
      <c r="C112" s="109"/>
      <c r="D112" s="109"/>
      <c r="E112" s="129"/>
      <c r="F112" s="26"/>
    </row>
    <row r="113" spans="1:6" ht="15.75" thickBot="1">
      <c r="A113" s="75"/>
      <c r="B113" s="184" t="s">
        <v>22</v>
      </c>
      <c r="C113" s="185" t="s">
        <v>23</v>
      </c>
      <c r="D113" s="185" t="s">
        <v>50</v>
      </c>
      <c r="E113" s="186" t="s">
        <v>38</v>
      </c>
      <c r="F113" s="190"/>
    </row>
    <row r="114" spans="1:6" ht="77.25" customHeight="1" thickBot="1">
      <c r="A114" s="17" t="s">
        <v>8</v>
      </c>
      <c r="B114" s="41" t="s">
        <v>91</v>
      </c>
      <c r="C114" s="187" t="s">
        <v>53</v>
      </c>
      <c r="D114" s="187" t="s">
        <v>43</v>
      </c>
      <c r="E114" s="43" t="s">
        <v>54</v>
      </c>
      <c r="F114" s="65"/>
    </row>
    <row r="115" spans="1:6" ht="12.75">
      <c r="A115" s="16">
        <v>2019</v>
      </c>
      <c r="B115" s="24">
        <f>C14*J94</f>
        <v>12881.255891056477</v>
      </c>
      <c r="C115" s="24">
        <f>B115*D48</f>
        <v>0</v>
      </c>
      <c r="D115" s="24">
        <f>B14+C115</f>
        <v>14500</v>
      </c>
      <c r="E115" s="188">
        <f>C115+B65</f>
        <v>70</v>
      </c>
      <c r="F115" s="191"/>
    </row>
    <row r="116" spans="1:6" ht="12.75">
      <c r="A116" s="4">
        <v>2020</v>
      </c>
      <c r="B116" s="24">
        <f>C15*J95</f>
        <v>14169.067073135251</v>
      </c>
      <c r="C116" s="24">
        <f>B116*D49</f>
        <v>28.281571004262727</v>
      </c>
      <c r="D116" s="24">
        <f aca="true" t="shared" si="16" ref="D116:D121">B15+C116</f>
        <v>12328.281571004263</v>
      </c>
      <c r="E116" s="188">
        <f>C116+B66</f>
        <v>328.28157100426273</v>
      </c>
      <c r="F116" s="191"/>
    </row>
    <row r="117" spans="1:6" ht="12.75">
      <c r="A117" s="4">
        <v>2021</v>
      </c>
      <c r="B117" s="24">
        <f>C16*J96</f>
        <v>15488.596704658046</v>
      </c>
      <c r="C117" s="24">
        <f>B117*D50</f>
        <v>610.0215801066071</v>
      </c>
      <c r="D117" s="24">
        <f t="shared" si="16"/>
        <v>11830.021580106608</v>
      </c>
      <c r="E117" s="188">
        <f>C117+B67</f>
        <v>809.0215801066071</v>
      </c>
      <c r="F117" s="191"/>
    </row>
    <row r="118" spans="1:6" ht="12.75">
      <c r="A118" s="4">
        <v>2022</v>
      </c>
      <c r="B118" s="24">
        <f>C17*J97</f>
        <v>11834.3409326516</v>
      </c>
      <c r="C118" s="24">
        <f>B118*D51</f>
        <v>1305.5678608975084</v>
      </c>
      <c r="D118" s="24">
        <f t="shared" si="16"/>
        <v>11561.567860897509</v>
      </c>
      <c r="E118" s="188">
        <f>C118+B68</f>
        <v>2810.5678608975086</v>
      </c>
      <c r="F118" s="191"/>
    </row>
    <row r="119" spans="1:6" ht="12.75">
      <c r="A119" s="4">
        <v>2023</v>
      </c>
      <c r="B119" s="24">
        <f>C18*J98</f>
        <v>11528.966981256319</v>
      </c>
      <c r="C119" s="24">
        <f>B119*D52</f>
        <v>2827.859825591172</v>
      </c>
      <c r="D119" s="24">
        <f t="shared" si="16"/>
        <v>11939.859825591171</v>
      </c>
      <c r="E119" s="188">
        <f>C119+B69</f>
        <v>5276.859825591172</v>
      </c>
      <c r="F119" s="191"/>
    </row>
    <row r="120" spans="1:6" ht="13.5" thickBot="1">
      <c r="A120" s="27">
        <v>2024</v>
      </c>
      <c r="B120" s="29">
        <f>C19*J99</f>
        <v>12850.983034124585</v>
      </c>
      <c r="C120" s="29">
        <f>B120*D53</f>
        <v>5997.1254159248065</v>
      </c>
      <c r="D120" s="29">
        <f t="shared" si="16"/>
        <v>14421.125415924806</v>
      </c>
      <c r="E120" s="193">
        <f>C120+B70</f>
        <v>10030.125415924806</v>
      </c>
      <c r="F120" s="191"/>
    </row>
    <row r="121" spans="1:6" ht="15.75" thickBot="1">
      <c r="A121" s="81" t="s">
        <v>52</v>
      </c>
      <c r="B121" s="85">
        <f>SUM(B115:B120)</f>
        <v>78753.21061688228</v>
      </c>
      <c r="C121" s="85">
        <f>SUM(C115:C120)</f>
        <v>10768.856253524356</v>
      </c>
      <c r="D121" s="85">
        <f>SUM(D115:D120)</f>
        <v>76580.85625352435</v>
      </c>
      <c r="E121" s="85">
        <f>SUM(E115:E120)</f>
        <v>19324.856253524355</v>
      </c>
      <c r="F121" s="191"/>
    </row>
  </sheetData>
  <sheetProtection/>
  <mergeCells count="69">
    <mergeCell ref="A107:E107"/>
    <mergeCell ref="A108:F108"/>
    <mergeCell ref="A109:F109"/>
    <mergeCell ref="A110:F110"/>
    <mergeCell ref="L91:P91"/>
    <mergeCell ref="A112:E112"/>
    <mergeCell ref="A101:G101"/>
    <mergeCell ref="A102:G102"/>
    <mergeCell ref="A105:E105"/>
    <mergeCell ref="A106:F106"/>
    <mergeCell ref="A4:F4"/>
    <mergeCell ref="A5:F5"/>
    <mergeCell ref="A6:F6"/>
    <mergeCell ref="A7:F7"/>
    <mergeCell ref="A1:F1"/>
    <mergeCell ref="A2:F2"/>
    <mergeCell ref="A3:B3"/>
    <mergeCell ref="C3:F3"/>
    <mergeCell ref="A21:F21"/>
    <mergeCell ref="A22:F22"/>
    <mergeCell ref="A23:F23"/>
    <mergeCell ref="A24:F24"/>
    <mergeCell ref="A8:F9"/>
    <mergeCell ref="A11:F11"/>
    <mergeCell ref="A12:F12"/>
    <mergeCell ref="A20:F20"/>
    <mergeCell ref="H27:M27"/>
    <mergeCell ref="I28:I29"/>
    <mergeCell ref="H11:K11"/>
    <mergeCell ref="A27:D27"/>
    <mergeCell ref="A37:H37"/>
    <mergeCell ref="A42:F42"/>
    <mergeCell ref="A25:F25"/>
    <mergeCell ref="A26:F26"/>
    <mergeCell ref="A38:H38"/>
    <mergeCell ref="A39:F39"/>
    <mergeCell ref="A43:F43"/>
    <mergeCell ref="A44:F44"/>
    <mergeCell ref="A45:F45"/>
    <mergeCell ref="A58:F58"/>
    <mergeCell ref="A40:F40"/>
    <mergeCell ref="A41:F41"/>
    <mergeCell ref="A59:F59"/>
    <mergeCell ref="A60:F60"/>
    <mergeCell ref="A61:F61"/>
    <mergeCell ref="I45:L45"/>
    <mergeCell ref="B46:B47"/>
    <mergeCell ref="A55:F55"/>
    <mergeCell ref="A56:F56"/>
    <mergeCell ref="A57:G57"/>
    <mergeCell ref="A79:D79"/>
    <mergeCell ref="A80:D80"/>
    <mergeCell ref="A81:E81"/>
    <mergeCell ref="A82:F82"/>
    <mergeCell ref="A62:D62"/>
    <mergeCell ref="A74:F74"/>
    <mergeCell ref="A76:G77"/>
    <mergeCell ref="A78:G78"/>
    <mergeCell ref="A73:G73"/>
    <mergeCell ref="A90:F90"/>
    <mergeCell ref="A91:I91"/>
    <mergeCell ref="A87:G87"/>
    <mergeCell ref="I62:Q62"/>
    <mergeCell ref="A88:F88"/>
    <mergeCell ref="A89:F89"/>
    <mergeCell ref="A83:C83"/>
    <mergeCell ref="A84:C84"/>
    <mergeCell ref="A85:G85"/>
    <mergeCell ref="A86:G86"/>
  </mergeCells>
  <hyperlinks>
    <hyperlink ref="A2:F2" r:id="rId1" display="The Actuary's Free Study Guide for Exam 6"/>
    <hyperlink ref="A4:F4" r:id="rId2" display="Published under the Creative Commons Attribution Share-Alike License 3.0"/>
    <hyperlink ref="A6:F6" r:id="rId3" display="Estimating Unpaid Claims Using Basic Techniques"/>
  </hyperlinks>
  <printOptions/>
  <pageMargins left="0.75" right="0.75" top="1" bottom="1" header="0.5" footer="0.5"/>
  <pageSetup horizontalDpi="1200" verticalDpi="12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Gennady</cp:lastModifiedBy>
  <dcterms:created xsi:type="dcterms:W3CDTF">1996-10-14T23:33:28Z</dcterms:created>
  <dcterms:modified xsi:type="dcterms:W3CDTF">2010-09-01T02:24:59Z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