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5315" windowHeight="1207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136" i="1"/>
  <c r="D137"/>
  <c r="D138"/>
  <c r="D139"/>
  <c r="D140"/>
  <c r="D135"/>
  <c r="C136"/>
  <c r="C137"/>
  <c r="C138"/>
  <c r="C139"/>
  <c r="C140"/>
  <c r="C135"/>
  <c r="B136"/>
  <c r="B137"/>
  <c r="B138"/>
  <c r="B139"/>
  <c r="B140"/>
  <c r="B135"/>
  <c r="D104"/>
  <c r="D105"/>
  <c r="D106"/>
  <c r="D107"/>
  <c r="D108"/>
  <c r="D109"/>
  <c r="D103"/>
  <c r="C109"/>
  <c r="C104"/>
  <c r="C105"/>
  <c r="C106"/>
  <c r="C107"/>
  <c r="C108"/>
  <c r="C103"/>
  <c r="B104"/>
  <c r="B105"/>
  <c r="B106"/>
  <c r="B107"/>
  <c r="B109"/>
  <c r="B108"/>
  <c r="B103"/>
  <c r="I84"/>
  <c r="I85"/>
  <c r="I86"/>
  <c r="I87"/>
  <c r="I88"/>
  <c r="I83"/>
  <c r="H84"/>
  <c r="H85"/>
  <c r="H86"/>
  <c r="H87"/>
  <c r="H88"/>
  <c r="H83"/>
  <c r="G84"/>
  <c r="G85"/>
  <c r="G86"/>
  <c r="G87"/>
  <c r="G88"/>
  <c r="G83"/>
  <c r="F84"/>
  <c r="F85"/>
  <c r="F86"/>
  <c r="F87"/>
  <c r="F88"/>
  <c r="F83"/>
  <c r="E84"/>
  <c r="E85"/>
  <c r="E86"/>
  <c r="E87"/>
  <c r="E88"/>
  <c r="E83"/>
  <c r="D86"/>
  <c r="D85"/>
  <c r="D84"/>
  <c r="D83"/>
  <c r="D87"/>
  <c r="C84"/>
  <c r="C85"/>
  <c r="C83"/>
  <c r="B86"/>
  <c r="B85"/>
  <c r="B84"/>
  <c r="B83"/>
  <c r="B87"/>
  <c r="C59"/>
  <c r="D59"/>
  <c r="B59"/>
  <c r="D54"/>
  <c r="D55"/>
  <c r="D56"/>
  <c r="D57"/>
  <c r="D58"/>
  <c r="D53"/>
  <c r="C54"/>
  <c r="C55"/>
  <c r="C56"/>
  <c r="C57"/>
  <c r="C58"/>
  <c r="C53"/>
  <c r="B54"/>
  <c r="B55"/>
  <c r="B56"/>
  <c r="B57"/>
  <c r="B58"/>
  <c r="B53"/>
  <c r="D36"/>
  <c r="E36"/>
  <c r="C35"/>
  <c r="C36"/>
  <c r="C37"/>
  <c r="C38"/>
  <c r="C39"/>
  <c r="C34"/>
  <c r="B35"/>
  <c r="D35"/>
  <c r="E35"/>
  <c r="B36"/>
  <c r="B37"/>
  <c r="D37"/>
  <c r="E37"/>
  <c r="B38"/>
  <c r="D38"/>
  <c r="E38"/>
  <c r="B39"/>
  <c r="D39"/>
  <c r="E39"/>
  <c r="B34"/>
  <c r="D34"/>
  <c r="E34"/>
  <c r="F37"/>
  <c r="G37"/>
  <c r="F38"/>
  <c r="G38"/>
  <c r="F35"/>
  <c r="G35"/>
  <c r="F39"/>
  <c r="G39"/>
  <c r="F36"/>
  <c r="G36"/>
  <c r="F34"/>
  <c r="G34"/>
</calcChain>
</file>

<file path=xl/sharedStrings.xml><?xml version="1.0" encoding="utf-8"?>
<sst xmlns="http://schemas.openxmlformats.org/spreadsheetml/2006/main" count="190" uniqueCount="96">
  <si>
    <t>The Actuary's Free Study Guide for Exam 6</t>
  </si>
  <si>
    <t>The Expected Claims Method - Practice Questions and Solutions</t>
  </si>
  <si>
    <t xml:space="preserve"> Section 25</t>
  </si>
  <si>
    <t>Published under the Creative Commons Attribution Share-Alike License 3.0</t>
  </si>
  <si>
    <t>Casualty Actuarial Society. July 2009. Chapter 8, pp. 140-151.</t>
  </si>
  <si>
    <t>Estimating Unpaid Claims Using Basic Techniques</t>
  </si>
  <si>
    <r>
      <rPr>
        <b/>
        <sz val="11"/>
        <color indexed="8"/>
        <rFont val="Calibri"/>
        <family val="2"/>
      </rPr>
      <t>Source:</t>
    </r>
    <r>
      <rPr>
        <sz val="11"/>
        <color theme="1"/>
        <rFont val="Calibri"/>
        <family val="2"/>
        <scheme val="minor"/>
      </rPr>
      <t xml:space="preserve"> Friedland, Jacqueline F.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</t>
    </r>
  </si>
  <si>
    <t>Accident Year</t>
  </si>
  <si>
    <t>Reported Claims at Dec. 31, 2024</t>
  </si>
  <si>
    <t>Paid Claims at Dec. 31, 2024</t>
  </si>
  <si>
    <t>Reported CDF to Ultimate</t>
  </si>
  <si>
    <t>Note: CDF = Claim Development Factor</t>
  </si>
  <si>
    <t>Paid CDF to Ultimate</t>
  </si>
  <si>
    <t>Earned Premium</t>
  </si>
  <si>
    <t>Solve for the following quantities, using the templates provided.</t>
  </si>
  <si>
    <r>
      <rPr>
        <b/>
        <sz val="11"/>
        <color indexed="8"/>
        <rFont val="Calibri"/>
        <family val="2"/>
      </rPr>
      <t xml:space="preserve">(b) </t>
    </r>
    <r>
      <rPr>
        <sz val="11"/>
        <color theme="1"/>
        <rFont val="Calibri"/>
        <family val="2"/>
        <scheme val="minor"/>
      </rPr>
      <t xml:space="preserve">Projected ultimate claims using the development method and </t>
    </r>
    <r>
      <rPr>
        <i/>
        <sz val="11"/>
        <color indexed="8"/>
        <rFont val="Calibri"/>
        <family val="2"/>
      </rPr>
      <t>paid</t>
    </r>
    <r>
      <rPr>
        <sz val="11"/>
        <color theme="1"/>
        <rFont val="Calibri"/>
        <family val="2"/>
        <scheme val="minor"/>
      </rPr>
      <t>claims.</t>
    </r>
  </si>
  <si>
    <r>
      <rPr>
        <b/>
        <sz val="11"/>
        <color indexed="8"/>
        <rFont val="Calibri"/>
        <family val="2"/>
      </rPr>
      <t xml:space="preserve">(a) </t>
    </r>
    <r>
      <rPr>
        <sz val="11"/>
        <color theme="1"/>
        <rFont val="Calibri"/>
        <family val="2"/>
        <scheme val="minor"/>
      </rPr>
      <t xml:space="preserve">Projected ultimate claims using the development method and </t>
    </r>
    <r>
      <rPr>
        <i/>
        <sz val="11"/>
        <color indexed="8"/>
        <rFont val="Calibri"/>
        <family val="2"/>
      </rPr>
      <t>reported</t>
    </r>
    <r>
      <rPr>
        <sz val="11"/>
        <color theme="1"/>
        <rFont val="Calibri"/>
        <family val="2"/>
        <scheme val="minor"/>
      </rPr>
      <t xml:space="preserve"> claims.</t>
    </r>
  </si>
  <si>
    <r>
      <rPr>
        <b/>
        <sz val="11"/>
        <color indexed="8"/>
        <rFont val="Calibri"/>
        <family val="2"/>
      </rPr>
      <t xml:space="preserve">(c) </t>
    </r>
    <r>
      <rPr>
        <sz val="11"/>
        <color theme="1"/>
        <rFont val="Calibri"/>
        <family val="2"/>
        <scheme val="minor"/>
      </rPr>
      <t xml:space="preserve">Selected ultimate claims, based on an arithmetic mean of the projections in (a) and (b). </t>
    </r>
  </si>
  <si>
    <r>
      <rPr>
        <b/>
        <sz val="11"/>
        <color indexed="8"/>
        <rFont val="Calibri"/>
        <family val="2"/>
      </rPr>
      <t xml:space="preserve">(d) </t>
    </r>
    <r>
      <rPr>
        <sz val="11"/>
        <color theme="1"/>
        <rFont val="Calibri"/>
        <family val="2"/>
        <scheme val="minor"/>
      </rPr>
      <t xml:space="preserve">Estimated claim ratio. </t>
    </r>
  </si>
  <si>
    <r>
      <rPr>
        <b/>
        <sz val="11"/>
        <color indexed="8"/>
        <rFont val="Calibri"/>
        <family val="2"/>
      </rPr>
      <t xml:space="preserve">(e) </t>
    </r>
    <r>
      <rPr>
        <sz val="11"/>
        <color theme="1"/>
        <rFont val="Calibri"/>
        <family val="2"/>
        <scheme val="minor"/>
      </rPr>
      <t>Judgmentally selected claim ratio. (Here, you should use my judgment and select the simple arithmetic mean of the estimated claim ratios for the six accident years.)</t>
    </r>
  </si>
  <si>
    <r>
      <rPr>
        <b/>
        <sz val="11"/>
        <color indexed="8"/>
        <rFont val="Calibri"/>
        <family val="2"/>
      </rPr>
      <t xml:space="preserve">(f) </t>
    </r>
    <r>
      <rPr>
        <sz val="11"/>
        <color theme="1"/>
        <rFont val="Calibri"/>
        <family val="2"/>
        <scheme val="minor"/>
      </rPr>
      <t>Expected claims, based on selected claim ratio.</t>
    </r>
  </si>
  <si>
    <t xml:space="preserve">After you develop your answers, compare them to the key below. </t>
  </si>
  <si>
    <t>An answer template is provided to the side. Excel formulas may and should be used.</t>
  </si>
  <si>
    <t>Answer Template for Problem S6-25-1.</t>
  </si>
  <si>
    <t>(a)</t>
  </si>
  <si>
    <t>Projected Ult. Claims, Reported Data</t>
  </si>
  <si>
    <t>Projected Ult. Claims, Paid  Data</t>
  </si>
  <si>
    <t>(b)</t>
  </si>
  <si>
    <t xml:space="preserve">(c) </t>
  </si>
  <si>
    <t>Selected Ultimate Claims</t>
  </si>
  <si>
    <t>(d)</t>
  </si>
  <si>
    <t>Est. Claim Ratio</t>
  </si>
  <si>
    <t xml:space="preserve">(e) </t>
  </si>
  <si>
    <t>Selected Claim Ratio</t>
  </si>
  <si>
    <t xml:space="preserve">(f) </t>
  </si>
  <si>
    <t xml:space="preserve">Expected Claims </t>
  </si>
  <si>
    <t>Solution Key for Problem S6-25-1.</t>
  </si>
  <si>
    <t>Proj. Ult. Claims, Reported Data</t>
  </si>
  <si>
    <t>Proj. Ult. Claims, Paid  Data</t>
  </si>
  <si>
    <t>All monetary figures in the key are rounded to the nearest whole number.</t>
  </si>
  <si>
    <r>
      <t xml:space="preserve">(a) </t>
    </r>
    <r>
      <rPr>
        <sz val="11"/>
        <color theme="1"/>
        <rFont val="Calibri"/>
        <family val="2"/>
        <scheme val="minor"/>
      </rPr>
      <t>Case outstanding as of Dec. 31, 2024.</t>
    </r>
  </si>
  <si>
    <r>
      <t xml:space="preserve">(b) </t>
    </r>
    <r>
      <rPr>
        <sz val="11"/>
        <color theme="1"/>
        <rFont val="Calibri"/>
        <family val="2"/>
        <scheme val="minor"/>
      </rPr>
      <t>Incurred but not reported (IBNR) claims as of Dec. 31, 2024, using the expected claims method.</t>
    </r>
  </si>
  <si>
    <t>You are asked to calculate the following quantities for each accident year and in total.</t>
  </si>
  <si>
    <r>
      <t xml:space="preserve">(c) </t>
    </r>
    <r>
      <rPr>
        <sz val="11"/>
        <color theme="1"/>
        <rFont val="Calibri"/>
        <family val="2"/>
        <scheme val="minor"/>
      </rPr>
      <t>Total unpaid claim estimate using the expected claims method.</t>
    </r>
  </si>
  <si>
    <r>
      <rPr>
        <b/>
        <sz val="12"/>
        <color indexed="8"/>
        <rFont val="Calibri"/>
        <family val="2"/>
      </rPr>
      <t>Problem S6-25-1.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You are given the following data for Insurer </t>
    </r>
    <r>
      <rPr>
        <sz val="11"/>
        <color indexed="8"/>
        <rFont val="Calibri"/>
        <family val="2"/>
      </rPr>
      <t>Ω.</t>
    </r>
  </si>
  <si>
    <r>
      <rPr>
        <b/>
        <sz val="12"/>
        <color indexed="8"/>
        <rFont val="Calibri"/>
        <family val="2"/>
      </rPr>
      <t>Problem S6-25-2.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You continue to examine the data for Insurer </t>
    </r>
    <r>
      <rPr>
        <sz val="11"/>
        <color indexed="8"/>
        <rFont val="Calibri"/>
        <family val="2"/>
      </rPr>
      <t>Ω given in Problem S6-25-1.</t>
    </r>
  </si>
  <si>
    <t>Total</t>
  </si>
  <si>
    <t>Answer Template for Problem S6-25-2.</t>
  </si>
  <si>
    <t>Case Outstanding as of Dec. 31, 2024</t>
  </si>
  <si>
    <t>IBNR as of Dec. 31, 2024</t>
  </si>
  <si>
    <t>Total Unpaid Claim Estimate</t>
  </si>
  <si>
    <t>Solution Key for Problem S6-25-2.</t>
  </si>
  <si>
    <t>Case O/S as of Dec. 31, 2024</t>
  </si>
  <si>
    <t>Note: Case O/S = Case Outstanding</t>
  </si>
  <si>
    <r>
      <rPr>
        <b/>
        <sz val="12"/>
        <color indexed="8"/>
        <rFont val="Calibri"/>
        <family val="2"/>
      </rPr>
      <t>Problem S6-25-3.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Now we add more elements to the data for Insurer </t>
    </r>
    <r>
      <rPr>
        <sz val="11"/>
        <color indexed="8"/>
        <rFont val="Calibri"/>
        <family val="2"/>
      </rPr>
      <t>Ω given in Problem S6-25-1.</t>
    </r>
  </si>
  <si>
    <t>You are asked to calculate the following quantities for each accident year.</t>
  </si>
  <si>
    <t>● Tort reform enacted on Jan. 1, 2022, is expected to reduce future losses to 80% of their former total.</t>
  </si>
  <si>
    <r>
      <rPr>
        <b/>
        <sz val="11"/>
        <color indexed="8"/>
        <rFont val="Calibri"/>
        <family val="2"/>
      </rPr>
      <t xml:space="preserve">(a) </t>
    </r>
    <r>
      <rPr>
        <sz val="11"/>
        <color theme="1"/>
        <rFont val="Calibri"/>
        <family val="2"/>
        <scheme val="minor"/>
      </rPr>
      <t xml:space="preserve">Loss trend factors for each year. </t>
    </r>
  </si>
  <si>
    <r>
      <rPr>
        <b/>
        <sz val="11"/>
        <color indexed="8"/>
        <rFont val="Calibri"/>
        <family val="2"/>
      </rPr>
      <t xml:space="preserve">(b) </t>
    </r>
    <r>
      <rPr>
        <sz val="11"/>
        <color theme="1"/>
        <rFont val="Calibri"/>
        <family val="2"/>
        <scheme val="minor"/>
      </rPr>
      <t>Tort reform factors for each year.</t>
    </r>
  </si>
  <si>
    <r>
      <t xml:space="preserve">(c) </t>
    </r>
    <r>
      <rPr>
        <sz val="11"/>
        <color theme="1"/>
        <rFont val="Calibri"/>
        <family val="2"/>
        <scheme val="minor"/>
      </rPr>
      <t>Premium on-level adjustment factors for each year.</t>
    </r>
  </si>
  <si>
    <r>
      <rPr>
        <b/>
        <sz val="11"/>
        <color indexed="8"/>
        <rFont val="Calibri"/>
        <family val="2"/>
      </rPr>
      <t xml:space="preserve">(d) </t>
    </r>
    <r>
      <rPr>
        <sz val="11"/>
        <color theme="1"/>
        <rFont val="Calibri"/>
        <family val="2"/>
        <scheme val="minor"/>
      </rPr>
      <t>Selected ultimate claims, adjusted by the factors in parts (a) and (b).</t>
    </r>
  </si>
  <si>
    <r>
      <rPr>
        <b/>
        <sz val="11"/>
        <color indexed="8"/>
        <rFont val="Calibri"/>
        <family val="2"/>
      </rPr>
      <t xml:space="preserve">(f) </t>
    </r>
    <r>
      <rPr>
        <sz val="11"/>
        <color theme="1"/>
        <rFont val="Calibri"/>
        <family val="2"/>
        <scheme val="minor"/>
      </rPr>
      <t>Estimated adjusted claim ratio.</t>
    </r>
  </si>
  <si>
    <r>
      <t xml:space="preserve">(e) </t>
    </r>
    <r>
      <rPr>
        <sz val="11"/>
        <color theme="1"/>
        <rFont val="Calibri"/>
        <family val="2"/>
        <scheme val="minor"/>
      </rPr>
      <t>On-level earned premium.</t>
    </r>
  </si>
  <si>
    <t>Answer Template for Problem S6-25-3.</t>
  </si>
  <si>
    <t>Loss Trend Factors</t>
  </si>
  <si>
    <t>Tort Reform Factors</t>
  </si>
  <si>
    <t>Premium On-Level Adj. Factors</t>
  </si>
  <si>
    <t>Adjusted Selected Ultimate Claims</t>
  </si>
  <si>
    <t>On-Level Earned Premium</t>
  </si>
  <si>
    <t>Estimated Adjusted Claim Ratio</t>
  </si>
  <si>
    <t xml:space="preserve">(g) </t>
  </si>
  <si>
    <t>Selected Adjusted Claim Ratio</t>
  </si>
  <si>
    <r>
      <rPr>
        <b/>
        <sz val="11"/>
        <color indexed="8"/>
        <rFont val="Calibri"/>
        <family val="2"/>
      </rPr>
      <t>(h)</t>
    </r>
    <r>
      <rPr>
        <sz val="11"/>
        <color theme="1"/>
        <rFont val="Calibri"/>
        <family val="2"/>
        <scheme val="minor"/>
      </rPr>
      <t xml:space="preserve"> Expected adjusted claims, based on selected claim ratio.</t>
    </r>
  </si>
  <si>
    <t xml:space="preserve">(h) </t>
  </si>
  <si>
    <t>Expected Adjusted Claims</t>
  </si>
  <si>
    <t>Solution Key for Problem S6-25-3.</t>
  </si>
  <si>
    <r>
      <rPr>
        <sz val="11"/>
        <color indexed="8"/>
        <rFont val="Calibri"/>
        <family val="2"/>
      </rPr>
      <t xml:space="preserve">● </t>
    </r>
    <r>
      <rPr>
        <sz val="11"/>
        <color theme="1"/>
        <rFont val="Calibri"/>
        <family val="2"/>
        <scheme val="minor"/>
      </rPr>
      <t>The annual loss trend is +3.6%, and losses are trended to July 1, 2024.</t>
    </r>
  </si>
  <si>
    <t>● The insurer has been increasing its rates every year in such a manner that each year's earned premium has to be multiplied by 1.02 to be brought to the level of the subsequent year's earned premium.</t>
  </si>
  <si>
    <r>
      <t>(g)</t>
    </r>
    <r>
      <rPr>
        <sz val="11"/>
        <color theme="1"/>
        <rFont val="Calibri"/>
        <family val="2"/>
        <scheme val="minor"/>
      </rPr>
      <t xml:space="preserve"> Judgmentally selected claim ratio, using the adjustments above. (Here, you should use my judgment and select the simple arithmetic mean of the estimated claim ratios for the six accident years.)</t>
    </r>
  </si>
  <si>
    <t>Answer Template for Problem S6-25-4.</t>
  </si>
  <si>
    <t xml:space="preserve">Note that case outstanding is unaffected by any adjustments to premiums and losses, since it is based purely on observed (reported - paid) loss experience. </t>
  </si>
  <si>
    <r>
      <rPr>
        <b/>
        <sz val="12"/>
        <color indexed="8"/>
        <rFont val="Calibri"/>
        <family val="2"/>
      </rPr>
      <t>Problem S6-25-5.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Use the data for Insurer </t>
    </r>
    <r>
      <rPr>
        <sz val="11"/>
        <color indexed="8"/>
        <rFont val="Calibri"/>
        <family val="2"/>
      </rPr>
      <t>Ω with the considerations added in Problem S6-25-3.</t>
    </r>
  </si>
  <si>
    <t>Now suppose that you are developing an unpaid claim estimate with trended pure premium as an intermediate step. You are given the following exposure data by accident year.</t>
  </si>
  <si>
    <t>Exposures</t>
  </si>
  <si>
    <r>
      <rPr>
        <b/>
        <sz val="11"/>
        <color indexed="8"/>
        <rFont val="Calibri"/>
        <family val="2"/>
      </rPr>
      <t xml:space="preserve">(a) </t>
    </r>
    <r>
      <rPr>
        <sz val="11"/>
        <color theme="1"/>
        <rFont val="Calibri"/>
        <family val="2"/>
        <scheme val="minor"/>
      </rPr>
      <t xml:space="preserve">Pure premium, based on trended adjusted claims. </t>
    </r>
  </si>
  <si>
    <r>
      <t xml:space="preserve">(b) </t>
    </r>
    <r>
      <rPr>
        <sz val="11"/>
        <color theme="1"/>
        <rFont val="Calibri"/>
        <family val="2"/>
        <scheme val="minor"/>
      </rPr>
      <t>Judgmentally selected pure premium, based on a simple arithmetic mean of the results by year.</t>
    </r>
  </si>
  <si>
    <t>Pure Premium</t>
  </si>
  <si>
    <t>Selected Pure Premium</t>
  </si>
  <si>
    <r>
      <rPr>
        <b/>
        <sz val="11"/>
        <color indexed="8"/>
        <rFont val="Calibri"/>
        <family val="2"/>
      </rPr>
      <t xml:space="preserve">(c) </t>
    </r>
    <r>
      <rPr>
        <sz val="11"/>
        <color theme="1"/>
        <rFont val="Calibri"/>
        <family val="2"/>
        <scheme val="minor"/>
      </rPr>
      <t>Expected ultimate claims, based on selected pure premium and known exposures.</t>
    </r>
  </si>
  <si>
    <t>Expected Ultimate Claims</t>
  </si>
  <si>
    <t>Answer Template for Problem S6-25-5.</t>
  </si>
  <si>
    <t>Solution Key for Problem S6-25-4.</t>
  </si>
  <si>
    <t>G</t>
  </si>
  <si>
    <t>Created by G. Stolyarov II</t>
  </si>
  <si>
    <t>This study guide is Mr. Stolyarov's work alone and is not affiliated with any other individual(s) or organization(s) whose works are cited.</t>
  </si>
  <si>
    <r>
      <rPr>
        <b/>
        <sz val="12"/>
        <color indexed="8"/>
        <rFont val="Calibri"/>
        <family val="2"/>
      </rPr>
      <t>Problem S6-25-4.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Use the data for Insurer </t>
    </r>
    <r>
      <rPr>
        <sz val="11"/>
        <color indexed="8"/>
        <rFont val="Calibri"/>
        <family val="2"/>
      </rPr>
      <t>Ω with the considerations added in Problem S6-25-3.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</si>
</sst>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12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/>
      <sz val="11"/>
      <color indexed="12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vertical="distributed"/>
    </xf>
    <xf numFmtId="0" fontId="1" fillId="0" borderId="8" xfId="0" applyFont="1" applyBorder="1" applyAlignment="1">
      <alignment vertical="distributed"/>
    </xf>
    <xf numFmtId="0" fontId="1" fillId="0" borderId="9" xfId="0" applyFont="1" applyBorder="1" applyAlignment="1">
      <alignment vertical="distributed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 applyAlignment="1"/>
    <xf numFmtId="0" fontId="1" fillId="0" borderId="15" xfId="0" applyFont="1" applyBorder="1"/>
    <xf numFmtId="0" fontId="1" fillId="0" borderId="16" xfId="0" applyFont="1" applyBorder="1" applyAlignment="1">
      <alignment vertical="distributed"/>
    </xf>
    <xf numFmtId="0" fontId="1" fillId="0" borderId="17" xfId="0" applyFont="1" applyBorder="1"/>
    <xf numFmtId="0" fontId="1" fillId="0" borderId="10" xfId="0" applyFont="1" applyBorder="1" applyAlignment="1">
      <alignment vertical="distributed"/>
    </xf>
    <xf numFmtId="0" fontId="1" fillId="0" borderId="18" xfId="0" applyFont="1" applyBorder="1" applyAlignment="1">
      <alignment vertical="distributed"/>
    </xf>
    <xf numFmtId="1" fontId="0" fillId="0" borderId="6" xfId="0" applyNumberFormat="1" applyBorder="1"/>
    <xf numFmtId="1" fontId="0" fillId="0" borderId="11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0" fillId="0" borderId="23" xfId="0" applyBorder="1"/>
    <xf numFmtId="0" fontId="0" fillId="0" borderId="24" xfId="0" applyBorder="1"/>
    <xf numFmtId="0" fontId="1" fillId="0" borderId="25" xfId="0" applyFont="1" applyBorder="1" applyAlignment="1">
      <alignment horizontal="right"/>
    </xf>
    <xf numFmtId="0" fontId="0" fillId="0" borderId="19" xfId="0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 applyAlignment="1">
      <alignment vertical="distributed"/>
    </xf>
    <xf numFmtId="1" fontId="0" fillId="0" borderId="23" xfId="0" applyNumberFormat="1" applyBorder="1"/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1" fillId="0" borderId="33" xfId="0" applyFont="1" applyBorder="1" applyAlignment="1">
      <alignment vertical="distributed"/>
    </xf>
    <xf numFmtId="0" fontId="0" fillId="0" borderId="34" xfId="0" applyBorder="1"/>
    <xf numFmtId="0" fontId="1" fillId="0" borderId="35" xfId="0" applyFont="1" applyBorder="1" applyAlignment="1">
      <alignment vertical="distributed"/>
    </xf>
    <xf numFmtId="0" fontId="0" fillId="0" borderId="16" xfId="0" applyBorder="1"/>
    <xf numFmtId="0" fontId="0" fillId="0" borderId="28" xfId="0" applyBorder="1"/>
    <xf numFmtId="1" fontId="0" fillId="0" borderId="16" xfId="0" applyNumberFormat="1" applyBorder="1"/>
    <xf numFmtId="1" fontId="0" fillId="0" borderId="28" xfId="0" applyNumberFormat="1" applyBorder="1"/>
    <xf numFmtId="1" fontId="0" fillId="0" borderId="36" xfId="0" applyNumberFormat="1" applyBorder="1"/>
    <xf numFmtId="0" fontId="0" fillId="0" borderId="36" xfId="0" applyBorder="1"/>
    <xf numFmtId="1" fontId="0" fillId="0" borderId="37" xfId="0" applyNumberFormat="1" applyBorder="1"/>
    <xf numFmtId="1" fontId="0" fillId="0" borderId="15" xfId="0" applyNumberFormat="1" applyBorder="1"/>
    <xf numFmtId="1" fontId="0" fillId="0" borderId="38" xfId="0" applyNumberFormat="1" applyBorder="1"/>
    <xf numFmtId="1" fontId="0" fillId="0" borderId="24" xfId="0" applyNumberFormat="1" applyBorder="1"/>
    <xf numFmtId="0" fontId="0" fillId="0" borderId="0" xfId="0" applyFont="1" applyFill="1" applyBorder="1" applyAlignment="1">
      <alignment vertical="distributed"/>
    </xf>
    <xf numFmtId="0" fontId="0" fillId="0" borderId="2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5" xfId="0" applyFont="1" applyBorder="1" applyAlignment="1">
      <alignment vertical="distributed"/>
    </xf>
    <xf numFmtId="0" fontId="1" fillId="0" borderId="24" xfId="0" applyFont="1" applyBorder="1" applyAlignment="1"/>
    <xf numFmtId="0" fontId="0" fillId="0" borderId="20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2" xfId="0" applyFont="1" applyBorder="1" applyAlignment="1">
      <alignment horizontal="left" vertical="distributed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0" fillId="0" borderId="5" xfId="0" applyBorder="1" applyAlignment="1">
      <alignment horizontal="left" vertical="distributed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5" fillId="0" borderId="1" xfId="1" applyFont="1" applyBorder="1" applyAlignment="1">
      <alignment horizontal="center" vertical="distributed"/>
    </xf>
    <xf numFmtId="0" fontId="5" fillId="0" borderId="0" xfId="1" applyFont="1" applyBorder="1" applyAlignment="1">
      <alignment horizontal="center" vertical="distributed"/>
    </xf>
    <xf numFmtId="0" fontId="5" fillId="0" borderId="2" xfId="1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4" fillId="0" borderId="19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sact.org/pubs/Friedland_estimating.pdf" TargetMode="External"/><Relationship Id="rId2" Type="http://schemas.openxmlformats.org/officeDocument/2006/relationships/hyperlink" Target="http://creativecommons.org/licenses/by-sa/3.0/" TargetMode="External"/><Relationship Id="rId1" Type="http://schemas.openxmlformats.org/officeDocument/2006/relationships/hyperlink" Target="http://rationalargumentator.com/actuaryguide/6-study-guide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topLeftCell="A73" workbookViewId="0">
      <selection activeCell="I97" sqref="I97"/>
    </sheetView>
  </sheetViews>
  <sheetFormatPr defaultRowHeight="15"/>
  <cols>
    <col min="1" max="1" width="12.5703125" customWidth="1"/>
    <col min="2" max="2" width="10.5703125" customWidth="1"/>
    <col min="4" max="4" width="9.85546875" customWidth="1"/>
    <col min="5" max="5" width="10.85546875" customWidth="1"/>
    <col min="6" max="6" width="30.140625" customWidth="1"/>
    <col min="7" max="7" width="11.7109375" customWidth="1"/>
    <col min="9" max="9" width="12.140625" customWidth="1"/>
    <col min="10" max="10" width="11.5703125" customWidth="1"/>
    <col min="14" max="14" width="10.7109375" customWidth="1"/>
  </cols>
  <sheetData>
    <row r="1" spans="1:15">
      <c r="A1" s="115" t="s">
        <v>1</v>
      </c>
      <c r="B1" s="91"/>
      <c r="C1" s="91"/>
      <c r="D1" s="91"/>
      <c r="E1" s="91"/>
      <c r="F1" s="92"/>
    </row>
    <row r="2" spans="1:15">
      <c r="A2" s="138" t="s">
        <v>0</v>
      </c>
      <c r="B2" s="139"/>
      <c r="C2" s="139"/>
      <c r="D2" s="139"/>
      <c r="E2" s="139"/>
      <c r="F2" s="140"/>
    </row>
    <row r="3" spans="1:15" ht="15.75" thickBot="1">
      <c r="A3" s="120" t="s">
        <v>2</v>
      </c>
      <c r="B3" s="121"/>
      <c r="C3" s="121" t="s">
        <v>93</v>
      </c>
      <c r="D3" s="121"/>
      <c r="E3" s="121"/>
      <c r="F3" s="122"/>
    </row>
    <row r="4" spans="1:15" ht="15.75" thickBot="1">
      <c r="A4" s="123" t="s">
        <v>3</v>
      </c>
      <c r="B4" s="124"/>
      <c r="C4" s="124"/>
      <c r="D4" s="124"/>
      <c r="E4" s="124"/>
      <c r="F4" s="125"/>
    </row>
    <row r="5" spans="1:15" ht="15" customHeight="1">
      <c r="A5" s="129" t="s">
        <v>6</v>
      </c>
      <c r="B5" s="130"/>
      <c r="C5" s="130"/>
      <c r="D5" s="130"/>
      <c r="E5" s="130"/>
      <c r="F5" s="131"/>
    </row>
    <row r="6" spans="1:15" ht="15.75" customHeight="1">
      <c r="A6" s="126" t="s">
        <v>5</v>
      </c>
      <c r="B6" s="127"/>
      <c r="C6" s="127"/>
      <c r="D6" s="127"/>
      <c r="E6" s="127"/>
      <c r="F6" s="128"/>
    </row>
    <row r="7" spans="1:15" ht="15.75" thickBot="1">
      <c r="A7" s="76" t="s">
        <v>4</v>
      </c>
      <c r="B7" s="77"/>
      <c r="C7" s="77"/>
      <c r="D7" s="77"/>
      <c r="E7" s="77"/>
      <c r="F7" s="78"/>
    </row>
    <row r="8" spans="1:15">
      <c r="A8" s="132" t="s">
        <v>94</v>
      </c>
      <c r="B8" s="133"/>
      <c r="C8" s="133"/>
      <c r="D8" s="133"/>
      <c r="E8" s="133"/>
      <c r="F8" s="134"/>
    </row>
    <row r="9" spans="1:15" ht="15.75" thickBot="1">
      <c r="A9" s="135"/>
      <c r="B9" s="136"/>
      <c r="C9" s="136"/>
      <c r="D9" s="136"/>
      <c r="E9" s="136"/>
      <c r="F9" s="137"/>
    </row>
    <row r="10" spans="1:15" ht="15.75" thickBot="1"/>
    <row r="11" spans="1:15" ht="15.75">
      <c r="A11" s="115" t="s">
        <v>44</v>
      </c>
      <c r="B11" s="91"/>
      <c r="C11" s="91"/>
      <c r="D11" s="91"/>
      <c r="E11" s="91"/>
      <c r="F11" s="92"/>
      <c r="H11" s="115" t="s">
        <v>23</v>
      </c>
      <c r="I11" s="91"/>
      <c r="J11" s="91"/>
      <c r="K11" s="91"/>
      <c r="L11" s="91"/>
      <c r="M11" s="91"/>
      <c r="N11" s="92"/>
      <c r="O11" s="17"/>
    </row>
    <row r="12" spans="1:15" ht="15.75" thickBot="1">
      <c r="A12" s="73" t="s">
        <v>11</v>
      </c>
      <c r="B12" s="74"/>
      <c r="C12" s="74"/>
      <c r="D12" s="74"/>
      <c r="E12" s="74"/>
      <c r="F12" s="75"/>
      <c r="H12" s="2"/>
      <c r="I12" s="18" t="s">
        <v>24</v>
      </c>
      <c r="J12" s="18" t="s">
        <v>27</v>
      </c>
      <c r="K12" s="18" t="s">
        <v>28</v>
      </c>
      <c r="L12" s="18" t="s">
        <v>30</v>
      </c>
      <c r="M12" s="18" t="s">
        <v>32</v>
      </c>
      <c r="N12" s="20" t="s">
        <v>34</v>
      </c>
    </row>
    <row r="13" spans="1:15" ht="63" customHeight="1">
      <c r="A13" s="9" t="s">
        <v>7</v>
      </c>
      <c r="B13" s="10" t="s">
        <v>8</v>
      </c>
      <c r="C13" s="10" t="s">
        <v>9</v>
      </c>
      <c r="D13" s="10" t="s">
        <v>10</v>
      </c>
      <c r="E13" s="10" t="s">
        <v>12</v>
      </c>
      <c r="F13" s="11" t="s">
        <v>13</v>
      </c>
      <c r="H13" s="21" t="s">
        <v>7</v>
      </c>
      <c r="I13" s="19" t="s">
        <v>25</v>
      </c>
      <c r="J13" s="19" t="s">
        <v>26</v>
      </c>
      <c r="K13" s="19" t="s">
        <v>29</v>
      </c>
      <c r="L13" s="19" t="s">
        <v>31</v>
      </c>
      <c r="M13" s="19" t="s">
        <v>33</v>
      </c>
      <c r="N13" s="22" t="s">
        <v>35</v>
      </c>
      <c r="O13" s="1"/>
    </row>
    <row r="14" spans="1:15">
      <c r="A14" s="12">
        <v>2019</v>
      </c>
      <c r="B14" s="8">
        <v>14500</v>
      </c>
      <c r="C14" s="8">
        <v>14430</v>
      </c>
      <c r="D14" s="8">
        <v>1</v>
      </c>
      <c r="E14" s="8">
        <v>1.004</v>
      </c>
      <c r="F14" s="13">
        <v>24100</v>
      </c>
      <c r="H14" s="12">
        <v>2019</v>
      </c>
      <c r="I14" s="8"/>
      <c r="J14" s="8"/>
      <c r="K14" s="8"/>
      <c r="L14" s="8"/>
      <c r="M14" s="8"/>
      <c r="N14" s="13"/>
    </row>
    <row r="15" spans="1:15">
      <c r="A15" s="12">
        <v>2020</v>
      </c>
      <c r="B15" s="8">
        <v>12300</v>
      </c>
      <c r="C15" s="8">
        <v>12000</v>
      </c>
      <c r="D15" s="8">
        <v>1.002</v>
      </c>
      <c r="E15" s="8">
        <v>1.0089999999999999</v>
      </c>
      <c r="F15" s="13">
        <v>26100</v>
      </c>
      <c r="H15" s="12">
        <v>2020</v>
      </c>
      <c r="I15" s="8"/>
      <c r="J15" s="8"/>
      <c r="K15" s="8"/>
      <c r="L15" s="8"/>
      <c r="M15" s="8"/>
      <c r="N15" s="13"/>
    </row>
    <row r="16" spans="1:15">
      <c r="A16" s="12">
        <v>2021</v>
      </c>
      <c r="B16" s="8">
        <v>11220</v>
      </c>
      <c r="C16" s="8">
        <v>11021</v>
      </c>
      <c r="D16" s="8">
        <v>1.0409999999999999</v>
      </c>
      <c r="E16" s="8">
        <v>1.0549999999999999</v>
      </c>
      <c r="F16" s="13">
        <v>28090</v>
      </c>
      <c r="H16" s="12">
        <v>2021</v>
      </c>
      <c r="I16" s="8"/>
      <c r="J16" s="8"/>
      <c r="K16" s="8"/>
      <c r="L16" s="8"/>
      <c r="M16" s="8"/>
      <c r="N16" s="13"/>
    </row>
    <row r="17" spans="1:14">
      <c r="A17" s="12">
        <v>2022</v>
      </c>
      <c r="B17" s="8">
        <v>10256</v>
      </c>
      <c r="C17" s="8">
        <v>8751</v>
      </c>
      <c r="D17" s="8">
        <v>1.1240000000000001</v>
      </c>
      <c r="E17" s="8">
        <v>1.165</v>
      </c>
      <c r="F17" s="13">
        <v>26414</v>
      </c>
      <c r="H17" s="12">
        <v>2022</v>
      </c>
      <c r="I17" s="8"/>
      <c r="J17" s="8"/>
      <c r="K17" s="8"/>
      <c r="L17" s="8"/>
      <c r="M17" s="8"/>
      <c r="N17" s="13"/>
    </row>
    <row r="18" spans="1:14">
      <c r="A18" s="12">
        <v>2023</v>
      </c>
      <c r="B18" s="8">
        <v>9112</v>
      </c>
      <c r="C18" s="8">
        <v>6663</v>
      </c>
      <c r="D18" s="8">
        <v>1.325</v>
      </c>
      <c r="E18" s="8">
        <v>1.554</v>
      </c>
      <c r="F18" s="13">
        <v>25335</v>
      </c>
      <c r="H18" s="12">
        <v>2023</v>
      </c>
      <c r="I18" s="8"/>
      <c r="J18" s="8"/>
      <c r="K18" s="8"/>
      <c r="L18" s="8"/>
      <c r="M18" s="8"/>
      <c r="N18" s="13"/>
    </row>
    <row r="19" spans="1:14" ht="15.75" thickBot="1">
      <c r="A19" s="14">
        <v>2024</v>
      </c>
      <c r="B19" s="15">
        <v>8424</v>
      </c>
      <c r="C19" s="15">
        <v>4391</v>
      </c>
      <c r="D19" s="15">
        <v>1.875</v>
      </c>
      <c r="E19" s="15">
        <v>2.3359999999999999</v>
      </c>
      <c r="F19" s="16">
        <v>27804</v>
      </c>
      <c r="H19" s="14">
        <v>2024</v>
      </c>
      <c r="I19" s="15"/>
      <c r="J19" s="15"/>
      <c r="K19" s="15"/>
      <c r="L19" s="15"/>
      <c r="M19" s="15"/>
      <c r="N19" s="16"/>
    </row>
    <row r="20" spans="1:14" ht="15.75" thickBot="1">
      <c r="A20" s="88" t="s">
        <v>14</v>
      </c>
      <c r="B20" s="89"/>
      <c r="C20" s="89"/>
      <c r="D20" s="89"/>
      <c r="E20" s="89"/>
      <c r="F20" s="90"/>
    </row>
    <row r="21" spans="1:14" ht="15.75" thickBot="1">
      <c r="A21" s="102" t="s">
        <v>16</v>
      </c>
      <c r="B21" s="103"/>
      <c r="C21" s="103"/>
      <c r="D21" s="103"/>
      <c r="E21" s="103"/>
      <c r="F21" s="116"/>
      <c r="H21" s="79" t="s">
        <v>47</v>
      </c>
      <c r="I21" s="80"/>
      <c r="J21" s="80"/>
      <c r="K21" s="81"/>
      <c r="L21" s="17"/>
      <c r="M21" s="17"/>
      <c r="N21" s="17"/>
    </row>
    <row r="22" spans="1:14">
      <c r="A22" s="102" t="s">
        <v>15</v>
      </c>
      <c r="B22" s="103"/>
      <c r="C22" s="103"/>
      <c r="D22" s="103"/>
      <c r="E22" s="103"/>
      <c r="F22" s="116"/>
      <c r="H22" s="36"/>
      <c r="I22" s="37" t="s">
        <v>24</v>
      </c>
      <c r="J22" s="37" t="s">
        <v>27</v>
      </c>
      <c r="K22" s="38" t="s">
        <v>28</v>
      </c>
    </row>
    <row r="23" spans="1:14" ht="60">
      <c r="A23" s="117" t="s">
        <v>17</v>
      </c>
      <c r="B23" s="118"/>
      <c r="C23" s="118"/>
      <c r="D23" s="118"/>
      <c r="E23" s="118"/>
      <c r="F23" s="119"/>
      <c r="H23" s="21" t="s">
        <v>7</v>
      </c>
      <c r="I23" s="19" t="s">
        <v>48</v>
      </c>
      <c r="J23" s="19" t="s">
        <v>49</v>
      </c>
      <c r="K23" s="39" t="s">
        <v>50</v>
      </c>
    </row>
    <row r="24" spans="1:14">
      <c r="A24" s="102" t="s">
        <v>18</v>
      </c>
      <c r="B24" s="103"/>
      <c r="C24" s="103"/>
      <c r="D24" s="103"/>
      <c r="E24" s="103"/>
      <c r="F24" s="116"/>
      <c r="H24" s="12">
        <v>2019</v>
      </c>
      <c r="I24" s="8"/>
      <c r="J24" s="8"/>
      <c r="K24" s="13"/>
    </row>
    <row r="25" spans="1:14">
      <c r="A25" s="106" t="s">
        <v>19</v>
      </c>
      <c r="B25" s="107"/>
      <c r="C25" s="107"/>
      <c r="D25" s="107"/>
      <c r="E25" s="107"/>
      <c r="F25" s="108"/>
      <c r="H25" s="12">
        <v>2020</v>
      </c>
      <c r="I25" s="8"/>
      <c r="J25" s="8"/>
      <c r="K25" s="13"/>
    </row>
    <row r="26" spans="1:14">
      <c r="A26" s="106"/>
      <c r="B26" s="107"/>
      <c r="C26" s="107"/>
      <c r="D26" s="107"/>
      <c r="E26" s="107"/>
      <c r="F26" s="108"/>
      <c r="H26" s="12">
        <v>2021</v>
      </c>
      <c r="I26" s="8"/>
      <c r="J26" s="8"/>
      <c r="K26" s="13"/>
    </row>
    <row r="27" spans="1:14" ht="15.75" thickBot="1">
      <c r="A27" s="112" t="s">
        <v>20</v>
      </c>
      <c r="B27" s="113"/>
      <c r="C27" s="113"/>
      <c r="D27" s="113"/>
      <c r="E27" s="113"/>
      <c r="F27" s="114"/>
      <c r="H27" s="12">
        <v>2022</v>
      </c>
      <c r="I27" s="8"/>
      <c r="J27" s="8"/>
      <c r="K27" s="13"/>
    </row>
    <row r="28" spans="1:14">
      <c r="A28" s="88" t="s">
        <v>22</v>
      </c>
      <c r="B28" s="89"/>
      <c r="C28" s="89"/>
      <c r="D28" s="89"/>
      <c r="E28" s="89"/>
      <c r="F28" s="90"/>
      <c r="H28" s="12">
        <v>2023</v>
      </c>
      <c r="I28" s="8"/>
      <c r="J28" s="8"/>
      <c r="K28" s="13"/>
    </row>
    <row r="29" spans="1:14" ht="15.75" thickBot="1">
      <c r="A29" s="73" t="s">
        <v>21</v>
      </c>
      <c r="B29" s="74"/>
      <c r="C29" s="74"/>
      <c r="D29" s="74"/>
      <c r="E29" s="74"/>
      <c r="F29" s="75"/>
      <c r="H29" s="14">
        <v>2024</v>
      </c>
      <c r="I29" s="15"/>
      <c r="J29" s="15"/>
      <c r="K29" s="16"/>
    </row>
    <row r="30" spans="1:14" ht="15.75" thickBot="1">
      <c r="A30" s="76" t="s">
        <v>39</v>
      </c>
      <c r="B30" s="77"/>
      <c r="C30" s="77"/>
      <c r="D30" s="77"/>
      <c r="E30" s="77"/>
      <c r="F30" s="78"/>
      <c r="H30" s="35" t="s">
        <v>46</v>
      </c>
      <c r="I30" s="33"/>
      <c r="J30" s="33"/>
      <c r="K30" s="34"/>
    </row>
    <row r="31" spans="1:14">
      <c r="A31" s="115" t="s">
        <v>36</v>
      </c>
      <c r="B31" s="91"/>
      <c r="C31" s="91"/>
      <c r="D31" s="91"/>
      <c r="E31" s="91"/>
      <c r="F31" s="91"/>
      <c r="G31" s="92"/>
    </row>
    <row r="32" spans="1:14">
      <c r="A32" s="2"/>
      <c r="B32" s="18" t="s">
        <v>24</v>
      </c>
      <c r="C32" s="18" t="s">
        <v>27</v>
      </c>
      <c r="D32" s="18" t="s">
        <v>28</v>
      </c>
      <c r="E32" s="18" t="s">
        <v>30</v>
      </c>
      <c r="F32" s="18" t="s">
        <v>32</v>
      </c>
      <c r="G32" s="20" t="s">
        <v>34</v>
      </c>
    </row>
    <row r="33" spans="1:7" ht="60">
      <c r="A33" s="21" t="s">
        <v>7</v>
      </c>
      <c r="B33" s="19" t="s">
        <v>37</v>
      </c>
      <c r="C33" s="19" t="s">
        <v>38</v>
      </c>
      <c r="D33" s="19" t="s">
        <v>29</v>
      </c>
      <c r="E33" s="19" t="s">
        <v>31</v>
      </c>
      <c r="F33" s="19" t="s">
        <v>33</v>
      </c>
      <c r="G33" s="22" t="s">
        <v>35</v>
      </c>
    </row>
    <row r="34" spans="1:7">
      <c r="A34" s="12">
        <v>2019</v>
      </c>
      <c r="B34" s="23">
        <f t="shared" ref="B34:C39" si="0">B14*D14</f>
        <v>14500</v>
      </c>
      <c r="C34" s="23">
        <f t="shared" si="0"/>
        <v>14487.72</v>
      </c>
      <c r="D34" s="23">
        <f t="shared" ref="D34:D39" si="1">(B34+C34)/2</f>
        <v>14493.86</v>
      </c>
      <c r="E34" s="8">
        <f t="shared" ref="E34:E39" si="2">D34/F14</f>
        <v>0.60140497925311209</v>
      </c>
      <c r="F34" s="8">
        <f t="shared" ref="F34:F39" si="3">SUM($E$34:$E$39)/6</f>
        <v>0.46777464009481956</v>
      </c>
      <c r="G34" s="24">
        <f t="shared" ref="G34:G39" si="4">F14*F34</f>
        <v>11273.368826285152</v>
      </c>
    </row>
    <row r="35" spans="1:7">
      <c r="A35" s="12">
        <v>2020</v>
      </c>
      <c r="B35" s="23">
        <f t="shared" si="0"/>
        <v>12324.6</v>
      </c>
      <c r="C35" s="23">
        <f t="shared" si="0"/>
        <v>12107.999999999998</v>
      </c>
      <c r="D35" s="23">
        <f t="shared" si="1"/>
        <v>12216.3</v>
      </c>
      <c r="E35" s="8">
        <f t="shared" si="2"/>
        <v>0.46805747126436781</v>
      </c>
      <c r="F35" s="8">
        <f t="shared" si="3"/>
        <v>0.46777464009481956</v>
      </c>
      <c r="G35" s="24">
        <f t="shared" si="4"/>
        <v>12208.91810647479</v>
      </c>
    </row>
    <row r="36" spans="1:7">
      <c r="A36" s="12">
        <v>2021</v>
      </c>
      <c r="B36" s="23">
        <f t="shared" si="0"/>
        <v>11680.019999999999</v>
      </c>
      <c r="C36" s="23">
        <f t="shared" si="0"/>
        <v>11627.154999999999</v>
      </c>
      <c r="D36" s="23">
        <f t="shared" si="1"/>
        <v>11653.587499999998</v>
      </c>
      <c r="E36" s="8">
        <f t="shared" si="2"/>
        <v>0.41486605553577777</v>
      </c>
      <c r="F36" s="8">
        <f t="shared" si="3"/>
        <v>0.46777464009481956</v>
      </c>
      <c r="G36" s="24">
        <f t="shared" si="4"/>
        <v>13139.789640263481</v>
      </c>
    </row>
    <row r="37" spans="1:7">
      <c r="A37" s="12">
        <v>2022</v>
      </c>
      <c r="B37" s="23">
        <f t="shared" si="0"/>
        <v>11527.744000000001</v>
      </c>
      <c r="C37" s="23">
        <f t="shared" si="0"/>
        <v>10194.915000000001</v>
      </c>
      <c r="D37" s="23">
        <f t="shared" si="1"/>
        <v>10861.3295</v>
      </c>
      <c r="E37" s="8">
        <f t="shared" si="2"/>
        <v>0.41119593776027863</v>
      </c>
      <c r="F37" s="8">
        <f t="shared" si="3"/>
        <v>0.46777464009481956</v>
      </c>
      <c r="G37" s="24">
        <f t="shared" si="4"/>
        <v>12355.799343464563</v>
      </c>
    </row>
    <row r="38" spans="1:7">
      <c r="A38" s="12">
        <v>2023</v>
      </c>
      <c r="B38" s="23">
        <f t="shared" si="0"/>
        <v>12073.4</v>
      </c>
      <c r="C38" s="23">
        <f t="shared" si="0"/>
        <v>10354.302</v>
      </c>
      <c r="D38" s="23">
        <f t="shared" si="1"/>
        <v>11213.850999999999</v>
      </c>
      <c r="E38" s="8">
        <f t="shared" si="2"/>
        <v>0.44262289323070847</v>
      </c>
      <c r="F38" s="8">
        <f t="shared" si="3"/>
        <v>0.46777464009481956</v>
      </c>
      <c r="G38" s="24">
        <f t="shared" si="4"/>
        <v>11851.070506802254</v>
      </c>
    </row>
    <row r="39" spans="1:7" ht="15.75" thickBot="1">
      <c r="A39" s="14">
        <v>2024</v>
      </c>
      <c r="B39" s="25">
        <f t="shared" si="0"/>
        <v>15795</v>
      </c>
      <c r="C39" s="25">
        <f t="shared" si="0"/>
        <v>10257.376</v>
      </c>
      <c r="D39" s="25">
        <f t="shared" si="1"/>
        <v>13026.188</v>
      </c>
      <c r="E39" s="15">
        <f t="shared" si="2"/>
        <v>0.46850050352467271</v>
      </c>
      <c r="F39" s="15">
        <f t="shared" si="3"/>
        <v>0.46777464009481956</v>
      </c>
      <c r="G39" s="26">
        <f t="shared" si="4"/>
        <v>13006.006093196364</v>
      </c>
    </row>
    <row r="40" spans="1:7" ht="15.75" thickBot="1"/>
    <row r="41" spans="1:7" ht="15.75">
      <c r="A41" s="27" t="s">
        <v>45</v>
      </c>
      <c r="B41" s="28"/>
      <c r="C41" s="28"/>
      <c r="D41" s="28"/>
      <c r="E41" s="28"/>
      <c r="F41" s="29"/>
      <c r="G41" s="30"/>
    </row>
    <row r="42" spans="1:7" ht="15.75" thickBot="1">
      <c r="A42" s="73" t="s">
        <v>42</v>
      </c>
      <c r="B42" s="74"/>
      <c r="C42" s="74"/>
      <c r="D42" s="74"/>
      <c r="E42" s="74"/>
      <c r="F42" s="74"/>
      <c r="G42" s="4"/>
    </row>
    <row r="43" spans="1:7">
      <c r="A43" s="93" t="s">
        <v>40</v>
      </c>
      <c r="B43" s="94"/>
      <c r="C43" s="94"/>
      <c r="D43" s="94"/>
      <c r="E43" s="94"/>
      <c r="F43" s="94"/>
      <c r="G43" s="30"/>
    </row>
    <row r="44" spans="1:7" ht="15" customHeight="1">
      <c r="A44" s="95" t="s">
        <v>41</v>
      </c>
      <c r="B44" s="96"/>
      <c r="C44" s="96"/>
      <c r="D44" s="96"/>
      <c r="E44" s="96"/>
      <c r="F44" s="96"/>
      <c r="G44" s="97"/>
    </row>
    <row r="45" spans="1:7" ht="15.75" thickBot="1">
      <c r="A45" s="98" t="s">
        <v>43</v>
      </c>
      <c r="B45" s="99"/>
      <c r="C45" s="99"/>
      <c r="D45" s="99"/>
      <c r="E45" s="99"/>
      <c r="F45" s="99"/>
      <c r="G45" s="7"/>
    </row>
    <row r="46" spans="1:7">
      <c r="A46" s="88" t="s">
        <v>22</v>
      </c>
      <c r="B46" s="89"/>
      <c r="C46" s="89"/>
      <c r="D46" s="89"/>
      <c r="E46" s="89"/>
      <c r="F46" s="90"/>
      <c r="G46" s="3"/>
    </row>
    <row r="47" spans="1:7">
      <c r="A47" s="73" t="s">
        <v>21</v>
      </c>
      <c r="B47" s="74"/>
      <c r="C47" s="74"/>
      <c r="D47" s="74"/>
      <c r="E47" s="74"/>
      <c r="F47" s="75"/>
    </row>
    <row r="48" spans="1:7" ht="15.75" thickBot="1">
      <c r="A48" s="76" t="s">
        <v>39</v>
      </c>
      <c r="B48" s="77"/>
      <c r="C48" s="77"/>
      <c r="D48" s="77"/>
      <c r="E48" s="77"/>
      <c r="F48" s="78"/>
    </row>
    <row r="49" spans="1:16" ht="15.75" thickBot="1">
      <c r="A49" s="89" t="s">
        <v>53</v>
      </c>
      <c r="B49" s="89"/>
      <c r="C49" s="89"/>
      <c r="D49" s="89"/>
      <c r="E49" s="89"/>
      <c r="F49" s="89"/>
    </row>
    <row r="50" spans="1:16" ht="15.75" thickBot="1">
      <c r="A50" s="79" t="s">
        <v>51</v>
      </c>
      <c r="B50" s="80"/>
      <c r="C50" s="80"/>
      <c r="D50" s="81"/>
      <c r="H50" s="79" t="s">
        <v>63</v>
      </c>
      <c r="I50" s="91"/>
      <c r="J50" s="91"/>
      <c r="K50" s="91"/>
      <c r="L50" s="91"/>
      <c r="M50" s="91"/>
      <c r="N50" s="91"/>
      <c r="O50" s="91"/>
      <c r="P50" s="92"/>
    </row>
    <row r="51" spans="1:16" ht="15.75" thickBot="1">
      <c r="A51" s="36"/>
      <c r="B51" s="37" t="s">
        <v>24</v>
      </c>
      <c r="C51" s="37" t="s">
        <v>27</v>
      </c>
      <c r="D51" s="38" t="s">
        <v>28</v>
      </c>
      <c r="H51" s="2"/>
      <c r="I51" s="50" t="s">
        <v>24</v>
      </c>
      <c r="J51" s="50" t="s">
        <v>27</v>
      </c>
      <c r="K51" s="50" t="s">
        <v>28</v>
      </c>
      <c r="L51" s="50" t="s">
        <v>30</v>
      </c>
      <c r="M51" s="50" t="s">
        <v>32</v>
      </c>
      <c r="N51" s="50" t="s">
        <v>34</v>
      </c>
      <c r="O51" s="50" t="s">
        <v>70</v>
      </c>
      <c r="P51" s="50" t="s">
        <v>73</v>
      </c>
    </row>
    <row r="52" spans="1:16" ht="60.75" thickBot="1">
      <c r="A52" s="21" t="s">
        <v>7</v>
      </c>
      <c r="B52" s="19" t="s">
        <v>52</v>
      </c>
      <c r="C52" s="19" t="s">
        <v>49</v>
      </c>
      <c r="D52" s="39" t="s">
        <v>50</v>
      </c>
      <c r="H52" s="53" t="s">
        <v>7</v>
      </c>
      <c r="I52" s="51" t="s">
        <v>64</v>
      </c>
      <c r="J52" s="51" t="s">
        <v>65</v>
      </c>
      <c r="K52" s="51" t="s">
        <v>66</v>
      </c>
      <c r="L52" s="51" t="s">
        <v>67</v>
      </c>
      <c r="M52" s="51" t="s">
        <v>68</v>
      </c>
      <c r="N52" s="51" t="s">
        <v>69</v>
      </c>
      <c r="O52" s="51" t="s">
        <v>71</v>
      </c>
      <c r="P52" s="51" t="s">
        <v>74</v>
      </c>
    </row>
    <row r="53" spans="1:16">
      <c r="A53" s="12">
        <v>2019</v>
      </c>
      <c r="B53" s="8">
        <f t="shared" ref="B53:B58" si="5">B14-C14</f>
        <v>70</v>
      </c>
      <c r="C53" s="23">
        <f t="shared" ref="C53:C58" si="6">G34-B14</f>
        <v>-3226.631173714848</v>
      </c>
      <c r="D53" s="24">
        <f t="shared" ref="D53:D58" si="7">B53+C53</f>
        <v>-3156.631173714848</v>
      </c>
      <c r="H53" s="52">
        <v>2019</v>
      </c>
      <c r="I53" s="49"/>
      <c r="J53" s="54"/>
      <c r="K53" s="54"/>
      <c r="L53" s="54"/>
      <c r="M53" s="54"/>
      <c r="N53" s="54"/>
      <c r="O53" s="54"/>
      <c r="P53" s="55"/>
    </row>
    <row r="54" spans="1:16">
      <c r="A54" s="12">
        <v>2020</v>
      </c>
      <c r="B54" s="8">
        <f t="shared" si="5"/>
        <v>300</v>
      </c>
      <c r="C54" s="23">
        <f t="shared" si="6"/>
        <v>-91.081893525210035</v>
      </c>
      <c r="D54" s="24">
        <f t="shared" si="7"/>
        <v>208.91810647478997</v>
      </c>
      <c r="H54" s="47">
        <v>2020</v>
      </c>
      <c r="I54" s="12"/>
      <c r="J54" s="8"/>
      <c r="K54" s="8"/>
      <c r="L54" s="8"/>
      <c r="M54" s="8"/>
      <c r="N54" s="8"/>
      <c r="O54" s="8"/>
      <c r="P54" s="13"/>
    </row>
    <row r="55" spans="1:16">
      <c r="A55" s="12">
        <v>2021</v>
      </c>
      <c r="B55" s="8">
        <f t="shared" si="5"/>
        <v>199</v>
      </c>
      <c r="C55" s="23">
        <f t="shared" si="6"/>
        <v>1919.7896402634815</v>
      </c>
      <c r="D55" s="24">
        <f t="shared" si="7"/>
        <v>2118.7896402634815</v>
      </c>
      <c r="H55" s="47">
        <v>2021</v>
      </c>
      <c r="I55" s="12"/>
      <c r="J55" s="8"/>
      <c r="K55" s="8"/>
      <c r="L55" s="8"/>
      <c r="M55" s="8"/>
      <c r="N55" s="8"/>
      <c r="O55" s="8"/>
      <c r="P55" s="13"/>
    </row>
    <row r="56" spans="1:16">
      <c r="A56" s="12">
        <v>2022</v>
      </c>
      <c r="B56" s="8">
        <f t="shared" si="5"/>
        <v>1505</v>
      </c>
      <c r="C56" s="23">
        <f t="shared" si="6"/>
        <v>2099.7993434645632</v>
      </c>
      <c r="D56" s="24">
        <f t="shared" si="7"/>
        <v>3604.7993434645632</v>
      </c>
      <c r="H56" s="47">
        <v>2022</v>
      </c>
      <c r="I56" s="12"/>
      <c r="J56" s="8"/>
      <c r="K56" s="8"/>
      <c r="L56" s="8"/>
      <c r="M56" s="8"/>
      <c r="N56" s="8"/>
      <c r="O56" s="8"/>
      <c r="P56" s="13"/>
    </row>
    <row r="57" spans="1:16">
      <c r="A57" s="12">
        <v>2023</v>
      </c>
      <c r="B57" s="8">
        <f t="shared" si="5"/>
        <v>2449</v>
      </c>
      <c r="C57" s="23">
        <f t="shared" si="6"/>
        <v>2739.0705068022544</v>
      </c>
      <c r="D57" s="24">
        <f t="shared" si="7"/>
        <v>5188.0705068022544</v>
      </c>
      <c r="H57" s="47">
        <v>2023</v>
      </c>
      <c r="I57" s="12"/>
      <c r="J57" s="8"/>
      <c r="K57" s="8"/>
      <c r="L57" s="8"/>
      <c r="M57" s="8"/>
      <c r="N57" s="8"/>
      <c r="O57" s="8"/>
      <c r="P57" s="13"/>
    </row>
    <row r="58" spans="1:16" ht="15.75" thickBot="1">
      <c r="A58" s="14">
        <v>2024</v>
      </c>
      <c r="B58" s="8">
        <f t="shared" si="5"/>
        <v>4033</v>
      </c>
      <c r="C58" s="23">
        <f t="shared" si="6"/>
        <v>4582.0060931963635</v>
      </c>
      <c r="D58" s="24">
        <f t="shared" si="7"/>
        <v>8615.0060931963635</v>
      </c>
      <c r="H58" s="48">
        <v>2024</v>
      </c>
      <c r="I58" s="14"/>
      <c r="J58" s="15"/>
      <c r="K58" s="15"/>
      <c r="L58" s="15"/>
      <c r="M58" s="15"/>
      <c r="N58" s="15"/>
      <c r="O58" s="15"/>
      <c r="P58" s="16"/>
    </row>
    <row r="59" spans="1:16" ht="15.75" thickBot="1">
      <c r="A59" s="35" t="s">
        <v>46</v>
      </c>
      <c r="B59" s="33">
        <f>SUM(B53:B58)</f>
        <v>8556</v>
      </c>
      <c r="C59" s="40">
        <f>SUM(C53:C58)</f>
        <v>8022.9525164866045</v>
      </c>
      <c r="D59" s="40">
        <f>SUM(D53:D58)</f>
        <v>16578.952516486606</v>
      </c>
    </row>
    <row r="60" spans="1:16" ht="15.75" thickBot="1"/>
    <row r="61" spans="1:16" ht="16.5" thickBot="1">
      <c r="A61" s="27" t="s">
        <v>54</v>
      </c>
      <c r="B61" s="28"/>
      <c r="C61" s="28"/>
      <c r="D61" s="28"/>
      <c r="E61" s="28"/>
      <c r="F61" s="29"/>
      <c r="G61" s="30"/>
    </row>
    <row r="62" spans="1:16">
      <c r="A62" s="104" t="s">
        <v>76</v>
      </c>
      <c r="B62" s="105"/>
      <c r="C62" s="105"/>
      <c r="D62" s="105"/>
      <c r="E62" s="105"/>
      <c r="F62" s="105"/>
      <c r="G62" s="42"/>
    </row>
    <row r="63" spans="1:16">
      <c r="A63" s="43" t="s">
        <v>56</v>
      </c>
      <c r="B63" s="44"/>
      <c r="C63" s="44"/>
      <c r="D63" s="44"/>
      <c r="E63" s="44"/>
      <c r="F63" s="44"/>
      <c r="G63" s="41"/>
    </row>
    <row r="64" spans="1:16">
      <c r="A64" s="106" t="s">
        <v>77</v>
      </c>
      <c r="B64" s="107"/>
      <c r="C64" s="107"/>
      <c r="D64" s="107"/>
      <c r="E64" s="107"/>
      <c r="F64" s="107"/>
      <c r="G64" s="108"/>
    </row>
    <row r="65" spans="1:14" ht="28.5" customHeight="1" thickBot="1">
      <c r="A65" s="109"/>
      <c r="B65" s="110"/>
      <c r="C65" s="110"/>
      <c r="D65" s="110"/>
      <c r="E65" s="110"/>
      <c r="F65" s="110"/>
      <c r="G65" s="111"/>
    </row>
    <row r="66" spans="1:14">
      <c r="A66" s="88" t="s">
        <v>55</v>
      </c>
      <c r="B66" s="89"/>
      <c r="C66" s="89"/>
      <c r="D66" s="89"/>
      <c r="E66" s="89"/>
      <c r="F66" s="89"/>
      <c r="G66" s="90"/>
    </row>
    <row r="67" spans="1:14">
      <c r="A67" s="102" t="s">
        <v>57</v>
      </c>
      <c r="B67" s="103"/>
      <c r="C67" s="103"/>
      <c r="D67" s="103"/>
      <c r="E67" s="3"/>
      <c r="F67" s="3"/>
      <c r="G67" s="4"/>
    </row>
    <row r="68" spans="1:14">
      <c r="A68" s="102" t="s">
        <v>58</v>
      </c>
      <c r="B68" s="103"/>
      <c r="C68" s="103"/>
      <c r="D68" s="103"/>
      <c r="E68" s="3"/>
      <c r="F68" s="3"/>
      <c r="G68" s="4"/>
    </row>
    <row r="69" spans="1:14">
      <c r="A69" s="100" t="s">
        <v>59</v>
      </c>
      <c r="B69" s="101"/>
      <c r="C69" s="101"/>
      <c r="D69" s="101"/>
      <c r="E69" s="101"/>
      <c r="F69" s="3"/>
      <c r="G69" s="4"/>
    </row>
    <row r="70" spans="1:14">
      <c r="A70" s="102" t="s">
        <v>60</v>
      </c>
      <c r="B70" s="103"/>
      <c r="C70" s="103"/>
      <c r="D70" s="103"/>
      <c r="E70" s="103"/>
      <c r="F70" s="103"/>
      <c r="G70" s="4"/>
    </row>
    <row r="71" spans="1:14">
      <c r="A71" s="100" t="s">
        <v>62</v>
      </c>
      <c r="B71" s="101"/>
      <c r="C71" s="101"/>
      <c r="D71" s="3"/>
      <c r="E71" s="3"/>
      <c r="F71" s="3"/>
      <c r="G71" s="4"/>
    </row>
    <row r="72" spans="1:14">
      <c r="A72" s="102" t="s">
        <v>61</v>
      </c>
      <c r="B72" s="103"/>
      <c r="C72" s="103"/>
      <c r="D72" s="3"/>
      <c r="E72" s="3"/>
      <c r="F72" s="3"/>
      <c r="G72" s="4"/>
    </row>
    <row r="73" spans="1:14" ht="15" customHeight="1">
      <c r="A73" s="95" t="s">
        <v>78</v>
      </c>
      <c r="B73" s="96"/>
      <c r="C73" s="96"/>
      <c r="D73" s="96"/>
      <c r="E73" s="96"/>
      <c r="F73" s="96"/>
      <c r="G73" s="97"/>
    </row>
    <row r="74" spans="1:14">
      <c r="A74" s="95"/>
      <c r="B74" s="96"/>
      <c r="C74" s="96"/>
      <c r="D74" s="96"/>
      <c r="E74" s="96"/>
      <c r="F74" s="96"/>
      <c r="G74" s="97"/>
    </row>
    <row r="75" spans="1:14" ht="15.75" thickBot="1">
      <c r="A75" s="45" t="s">
        <v>72</v>
      </c>
      <c r="B75" s="46"/>
      <c r="C75" s="46"/>
      <c r="D75" s="46"/>
      <c r="E75" s="46"/>
      <c r="F75" s="46"/>
      <c r="G75" s="7"/>
    </row>
    <row r="76" spans="1:14">
      <c r="A76" s="88" t="s">
        <v>22</v>
      </c>
      <c r="B76" s="89"/>
      <c r="C76" s="89"/>
      <c r="D76" s="89"/>
      <c r="E76" s="89"/>
      <c r="F76" s="90"/>
    </row>
    <row r="77" spans="1:14">
      <c r="A77" s="73" t="s">
        <v>21</v>
      </c>
      <c r="B77" s="74"/>
      <c r="C77" s="74"/>
      <c r="D77" s="74"/>
      <c r="E77" s="74"/>
      <c r="F77" s="75"/>
    </row>
    <row r="78" spans="1:14" ht="15.75" thickBot="1">
      <c r="A78" s="76" t="s">
        <v>39</v>
      </c>
      <c r="B78" s="77"/>
      <c r="C78" s="77"/>
      <c r="D78" s="77"/>
      <c r="E78" s="77"/>
      <c r="F78" s="78"/>
    </row>
    <row r="79" spans="1:14" ht="15.75" thickBot="1"/>
    <row r="80" spans="1:14" ht="15.75" thickBot="1">
      <c r="A80" s="79" t="s">
        <v>75</v>
      </c>
      <c r="B80" s="91"/>
      <c r="C80" s="91"/>
      <c r="D80" s="91"/>
      <c r="E80" s="91"/>
      <c r="F80" s="91"/>
      <c r="G80" s="91"/>
      <c r="H80" s="91"/>
      <c r="I80" s="92"/>
      <c r="K80" s="79" t="s">
        <v>79</v>
      </c>
      <c r="L80" s="80"/>
      <c r="M80" s="80"/>
      <c r="N80" s="81"/>
    </row>
    <row r="81" spans="1:14" ht="15.75" thickBot="1">
      <c r="A81" s="2"/>
      <c r="B81" s="50" t="s">
        <v>24</v>
      </c>
      <c r="C81" s="50" t="s">
        <v>27</v>
      </c>
      <c r="D81" s="50" t="s">
        <v>28</v>
      </c>
      <c r="E81" s="50" t="s">
        <v>30</v>
      </c>
      <c r="F81" s="50" t="s">
        <v>32</v>
      </c>
      <c r="G81" s="50" t="s">
        <v>34</v>
      </c>
      <c r="H81" s="50" t="s">
        <v>70</v>
      </c>
      <c r="I81" s="50" t="s">
        <v>73</v>
      </c>
      <c r="K81" s="36"/>
      <c r="L81" s="37" t="s">
        <v>24</v>
      </c>
      <c r="M81" s="37" t="s">
        <v>27</v>
      </c>
      <c r="N81" s="38" t="s">
        <v>28</v>
      </c>
    </row>
    <row r="82" spans="1:14" ht="60.75" thickBot="1">
      <c r="A82" s="53" t="s">
        <v>7</v>
      </c>
      <c r="B82" s="51" t="s">
        <v>64</v>
      </c>
      <c r="C82" s="51" t="s">
        <v>65</v>
      </c>
      <c r="D82" s="51" t="s">
        <v>66</v>
      </c>
      <c r="E82" s="51" t="s">
        <v>67</v>
      </c>
      <c r="F82" s="51" t="s">
        <v>68</v>
      </c>
      <c r="G82" s="51" t="s">
        <v>69</v>
      </c>
      <c r="H82" s="51" t="s">
        <v>71</v>
      </c>
      <c r="I82" s="51" t="s">
        <v>74</v>
      </c>
      <c r="K82" s="21" t="s">
        <v>7</v>
      </c>
      <c r="L82" s="19" t="s">
        <v>52</v>
      </c>
      <c r="M82" s="19" t="s">
        <v>49</v>
      </c>
      <c r="N82" s="39" t="s">
        <v>50</v>
      </c>
    </row>
    <row r="83" spans="1:14">
      <c r="A83" s="52">
        <v>2019</v>
      </c>
      <c r="B83" s="12">
        <f>B84*1.036</f>
        <v>1.1934350185461762</v>
      </c>
      <c r="C83" s="54">
        <f>0.8</f>
        <v>0.8</v>
      </c>
      <c r="D83" s="8">
        <f>1.02*D84</f>
        <v>1.1040808032</v>
      </c>
      <c r="E83" s="56">
        <f t="shared" ref="E83:E88" si="8">D34*B83*C83</f>
        <v>13837.984062324547</v>
      </c>
      <c r="F83" s="56">
        <f t="shared" ref="F83:F88" si="9">F14*D83</f>
        <v>26608.347357120001</v>
      </c>
      <c r="G83" s="54">
        <f t="shared" ref="G83:G88" si="10">E83/F83</f>
        <v>0.52006176394948889</v>
      </c>
      <c r="H83" s="54">
        <f t="shared" ref="H83:H88" si="11">(SUM($G$83:$G$88)/6)</f>
        <v>0.43476374993878619</v>
      </c>
      <c r="I83" s="57">
        <f t="shared" ref="I83:I88" si="12">F83*H83</f>
        <v>11568.344876655283</v>
      </c>
      <c r="K83" s="12">
        <v>2019</v>
      </c>
      <c r="L83" s="8"/>
      <c r="M83" s="8"/>
      <c r="N83" s="13"/>
    </row>
    <row r="84" spans="1:14">
      <c r="A84" s="47">
        <v>2020</v>
      </c>
      <c r="B84" s="12">
        <f>B85*1.036</f>
        <v>1.1519643036160001</v>
      </c>
      <c r="C84" s="54">
        <f>0.8</f>
        <v>0.8</v>
      </c>
      <c r="D84" s="8">
        <f>1.02*D85</f>
        <v>1.08243216</v>
      </c>
      <c r="E84" s="56">
        <f t="shared" si="8"/>
        <v>11258.193217811313</v>
      </c>
      <c r="F84" s="56">
        <f t="shared" si="9"/>
        <v>28251.479375999999</v>
      </c>
      <c r="G84" s="54">
        <f t="shared" si="10"/>
        <v>0.39849924557845617</v>
      </c>
      <c r="H84" s="54">
        <f t="shared" si="11"/>
        <v>0.43476374993878619</v>
      </c>
      <c r="I84" s="57">
        <f t="shared" si="12"/>
        <v>12282.71911482804</v>
      </c>
      <c r="K84" s="12">
        <v>2020</v>
      </c>
      <c r="L84" s="8"/>
      <c r="M84" s="8"/>
      <c r="N84" s="13"/>
    </row>
    <row r="85" spans="1:14">
      <c r="A85" s="47">
        <v>2021</v>
      </c>
      <c r="B85" s="12">
        <f>B86*1.036</f>
        <v>1.1119346560000001</v>
      </c>
      <c r="C85" s="54">
        <f>0.8</f>
        <v>0.8</v>
      </c>
      <c r="D85" s="8">
        <f>1.02*D86</f>
        <v>1.0612079999999999</v>
      </c>
      <c r="E85" s="56">
        <f t="shared" si="8"/>
        <v>10366.422246382719</v>
      </c>
      <c r="F85" s="56">
        <f t="shared" si="9"/>
        <v>29809.332719999999</v>
      </c>
      <c r="G85" s="54">
        <f t="shared" si="10"/>
        <v>0.34775760812074696</v>
      </c>
      <c r="H85" s="54">
        <f t="shared" si="11"/>
        <v>0.43476374993878619</v>
      </c>
      <c r="I85" s="57">
        <f t="shared" si="12"/>
        <v>12960.017276520157</v>
      </c>
      <c r="K85" s="12">
        <v>2021</v>
      </c>
      <c r="L85" s="8"/>
      <c r="M85" s="8"/>
      <c r="N85" s="13"/>
    </row>
    <row r="86" spans="1:14">
      <c r="A86" s="47">
        <v>2022</v>
      </c>
      <c r="B86" s="12">
        <f>B87*1.036</f>
        <v>1.073296</v>
      </c>
      <c r="C86" s="8">
        <v>1</v>
      </c>
      <c r="D86" s="8">
        <f>1.02*D87</f>
        <v>1.0404</v>
      </c>
      <c r="E86" s="56">
        <f t="shared" si="8"/>
        <v>11657.421507032001</v>
      </c>
      <c r="F86" s="56">
        <f t="shared" si="9"/>
        <v>27481.125599999999</v>
      </c>
      <c r="G86" s="54">
        <f t="shared" si="10"/>
        <v>0.42419738102110349</v>
      </c>
      <c r="H86" s="54">
        <f t="shared" si="11"/>
        <v>0.43476374993878619</v>
      </c>
      <c r="I86" s="57">
        <f t="shared" si="12"/>
        <v>11947.797218394775</v>
      </c>
      <c r="K86" s="12">
        <v>2022</v>
      </c>
      <c r="L86" s="8"/>
      <c r="M86" s="8"/>
      <c r="N86" s="13"/>
    </row>
    <row r="87" spans="1:14">
      <c r="A87" s="47">
        <v>2023</v>
      </c>
      <c r="B87" s="12">
        <f>B88*1.036</f>
        <v>1.036</v>
      </c>
      <c r="C87" s="8">
        <v>1</v>
      </c>
      <c r="D87" s="8">
        <f>1.02*D88</f>
        <v>1.02</v>
      </c>
      <c r="E87" s="56">
        <f t="shared" si="8"/>
        <v>11617.549636</v>
      </c>
      <c r="F87" s="56">
        <f t="shared" si="9"/>
        <v>25841.7</v>
      </c>
      <c r="G87" s="54">
        <f t="shared" si="10"/>
        <v>0.44956599743824899</v>
      </c>
      <c r="H87" s="54">
        <f t="shared" si="11"/>
        <v>0.43476374993878619</v>
      </c>
      <c r="I87" s="57">
        <f t="shared" si="12"/>
        <v>11235.034396793131</v>
      </c>
      <c r="K87" s="12">
        <v>2023</v>
      </c>
      <c r="L87" s="8"/>
      <c r="M87" s="8"/>
      <c r="N87" s="13"/>
    </row>
    <row r="88" spans="1:14" ht="15.75" thickBot="1">
      <c r="A88" s="48">
        <v>2024</v>
      </c>
      <c r="B88" s="14">
        <v>1</v>
      </c>
      <c r="C88" s="15">
        <v>1</v>
      </c>
      <c r="D88" s="15">
        <v>1</v>
      </c>
      <c r="E88" s="58">
        <f t="shared" si="8"/>
        <v>13026.188</v>
      </c>
      <c r="F88" s="58">
        <f t="shared" si="9"/>
        <v>27804</v>
      </c>
      <c r="G88" s="59">
        <f t="shared" si="10"/>
        <v>0.46850050352467271</v>
      </c>
      <c r="H88" s="59">
        <f t="shared" si="11"/>
        <v>0.43476374993878619</v>
      </c>
      <c r="I88" s="60">
        <f t="shared" si="12"/>
        <v>12088.171303298011</v>
      </c>
      <c r="K88" s="14">
        <v>2024</v>
      </c>
      <c r="L88" s="8"/>
      <c r="M88" s="15"/>
      <c r="N88" s="16"/>
    </row>
    <row r="89" spans="1:14" ht="15.75" thickBot="1">
      <c r="K89" s="35" t="s">
        <v>46</v>
      </c>
      <c r="L89" s="33"/>
      <c r="M89" s="33"/>
      <c r="N89" s="34"/>
    </row>
    <row r="90" spans="1:14" ht="15.75">
      <c r="A90" s="27" t="s">
        <v>95</v>
      </c>
      <c r="B90" s="28"/>
      <c r="C90" s="28"/>
      <c r="D90" s="28"/>
      <c r="E90" s="28"/>
      <c r="F90" s="29"/>
      <c r="G90" s="30"/>
    </row>
    <row r="91" spans="1:14" ht="15.75" thickBot="1">
      <c r="A91" s="73" t="s">
        <v>42</v>
      </c>
      <c r="B91" s="74"/>
      <c r="C91" s="74"/>
      <c r="D91" s="74"/>
      <c r="E91" s="74"/>
      <c r="F91" s="74"/>
      <c r="G91" s="4"/>
    </row>
    <row r="92" spans="1:14">
      <c r="A92" s="93" t="s">
        <v>40</v>
      </c>
      <c r="B92" s="94"/>
      <c r="C92" s="94"/>
      <c r="D92" s="94"/>
      <c r="E92" s="94"/>
      <c r="F92" s="94"/>
      <c r="G92" s="30"/>
    </row>
    <row r="93" spans="1:14">
      <c r="A93" s="95" t="s">
        <v>41</v>
      </c>
      <c r="B93" s="96"/>
      <c r="C93" s="96"/>
      <c r="D93" s="96"/>
      <c r="E93" s="96"/>
      <c r="F93" s="96"/>
      <c r="G93" s="97"/>
    </row>
    <row r="94" spans="1:14" ht="15.75" thickBot="1">
      <c r="A94" s="98" t="s">
        <v>43</v>
      </c>
      <c r="B94" s="99"/>
      <c r="C94" s="99"/>
      <c r="D94" s="99"/>
      <c r="E94" s="99"/>
      <c r="F94" s="99"/>
      <c r="G94" s="7"/>
    </row>
    <row r="95" spans="1:14">
      <c r="A95" s="88" t="s">
        <v>22</v>
      </c>
      <c r="B95" s="89"/>
      <c r="C95" s="89"/>
      <c r="D95" s="89"/>
      <c r="E95" s="89"/>
      <c r="F95" s="90"/>
      <c r="G95" s="3"/>
    </row>
    <row r="96" spans="1:14">
      <c r="A96" s="73" t="s">
        <v>21</v>
      </c>
      <c r="B96" s="74"/>
      <c r="C96" s="74"/>
      <c r="D96" s="74"/>
      <c r="E96" s="74"/>
      <c r="F96" s="75"/>
    </row>
    <row r="97" spans="1:14" ht="15.75" thickBot="1">
      <c r="A97" s="76" t="s">
        <v>39</v>
      </c>
      <c r="B97" s="77"/>
      <c r="C97" s="77"/>
      <c r="D97" s="77"/>
      <c r="E97" s="77"/>
      <c r="F97" s="78"/>
    </row>
    <row r="98" spans="1:14">
      <c r="A98" s="89" t="s">
        <v>53</v>
      </c>
      <c r="B98" s="89"/>
      <c r="C98" s="89"/>
      <c r="D98" s="89"/>
      <c r="E98" s="89"/>
      <c r="F98" s="89"/>
    </row>
    <row r="99" spans="1:14" ht="15.75" thickBot="1"/>
    <row r="100" spans="1:14" ht="15.75" thickBot="1">
      <c r="A100" s="79" t="s">
        <v>91</v>
      </c>
      <c r="B100" s="80"/>
      <c r="C100" s="80"/>
      <c r="D100" s="81"/>
      <c r="K100" s="79" t="s">
        <v>90</v>
      </c>
      <c r="L100" s="80"/>
      <c r="M100" s="80"/>
      <c r="N100" s="81"/>
    </row>
    <row r="101" spans="1:14">
      <c r="A101" s="36"/>
      <c r="B101" s="37" t="s">
        <v>24</v>
      </c>
      <c r="C101" s="37" t="s">
        <v>27</v>
      </c>
      <c r="D101" s="38" t="s">
        <v>28</v>
      </c>
      <c r="K101" s="36"/>
      <c r="L101" s="37" t="s">
        <v>24</v>
      </c>
      <c r="M101" s="37" t="s">
        <v>27</v>
      </c>
      <c r="N101" s="38" t="s">
        <v>28</v>
      </c>
    </row>
    <row r="102" spans="1:14" ht="90">
      <c r="A102" s="21" t="s">
        <v>7</v>
      </c>
      <c r="B102" s="19" t="s">
        <v>52</v>
      </c>
      <c r="C102" s="19" t="s">
        <v>49</v>
      </c>
      <c r="D102" s="39" t="s">
        <v>50</v>
      </c>
      <c r="F102" s="64" t="s">
        <v>80</v>
      </c>
      <c r="K102" s="21" t="s">
        <v>7</v>
      </c>
      <c r="L102" s="19" t="s">
        <v>86</v>
      </c>
      <c r="M102" s="19" t="s">
        <v>87</v>
      </c>
      <c r="N102" s="39" t="s">
        <v>89</v>
      </c>
    </row>
    <row r="103" spans="1:14">
      <c r="A103" s="12">
        <v>2019</v>
      </c>
      <c r="B103" s="8">
        <f t="shared" ref="B103:B108" si="13">B14-C14</f>
        <v>70</v>
      </c>
      <c r="C103" s="23">
        <f t="shared" ref="C103:C108" si="14">I83-B14</f>
        <v>-2931.6551233447171</v>
      </c>
      <c r="D103" s="24">
        <f>B103+C103</f>
        <v>-2861.6551233447171</v>
      </c>
      <c r="K103" s="12">
        <v>2019</v>
      </c>
      <c r="L103" s="8"/>
      <c r="M103" s="8"/>
      <c r="N103" s="13"/>
    </row>
    <row r="104" spans="1:14">
      <c r="A104" s="12">
        <v>2020</v>
      </c>
      <c r="B104" s="8">
        <f t="shared" si="13"/>
        <v>300</v>
      </c>
      <c r="C104" s="23">
        <f t="shared" si="14"/>
        <v>-17.280885171960108</v>
      </c>
      <c r="D104" s="24">
        <f t="shared" ref="D104:D109" si="15">B104+C104</f>
        <v>282.71911482803989</v>
      </c>
      <c r="K104" s="12">
        <v>2020</v>
      </c>
      <c r="L104" s="8"/>
      <c r="M104" s="8"/>
      <c r="N104" s="13"/>
    </row>
    <row r="105" spans="1:14">
      <c r="A105" s="12">
        <v>2021</v>
      </c>
      <c r="B105" s="8">
        <f t="shared" si="13"/>
        <v>199</v>
      </c>
      <c r="C105" s="23">
        <f t="shared" si="14"/>
        <v>1740.0172765201569</v>
      </c>
      <c r="D105" s="24">
        <f t="shared" si="15"/>
        <v>1939.0172765201569</v>
      </c>
      <c r="K105" s="12">
        <v>2021</v>
      </c>
      <c r="L105" s="8"/>
      <c r="M105" s="8"/>
      <c r="N105" s="13"/>
    </row>
    <row r="106" spans="1:14">
      <c r="A106" s="12">
        <v>2022</v>
      </c>
      <c r="B106" s="8">
        <f t="shared" si="13"/>
        <v>1505</v>
      </c>
      <c r="C106" s="23">
        <f t="shared" si="14"/>
        <v>1691.797218394775</v>
      </c>
      <c r="D106" s="24">
        <f t="shared" si="15"/>
        <v>3196.797218394775</v>
      </c>
      <c r="K106" s="12">
        <v>2022</v>
      </c>
      <c r="L106" s="8"/>
      <c r="M106" s="8"/>
      <c r="N106" s="13"/>
    </row>
    <row r="107" spans="1:14">
      <c r="A107" s="12">
        <v>2023</v>
      </c>
      <c r="B107" s="8">
        <f t="shared" si="13"/>
        <v>2449</v>
      </c>
      <c r="C107" s="23">
        <f t="shared" si="14"/>
        <v>2123.0343967931312</v>
      </c>
      <c r="D107" s="24">
        <f t="shared" si="15"/>
        <v>4572.0343967931312</v>
      </c>
      <c r="K107" s="12">
        <v>2023</v>
      </c>
      <c r="L107" s="8"/>
      <c r="M107" s="8"/>
      <c r="N107" s="13"/>
    </row>
    <row r="108" spans="1:14" ht="15.75" thickBot="1">
      <c r="A108" s="31">
        <v>2024</v>
      </c>
      <c r="B108" s="32">
        <f t="shared" si="13"/>
        <v>4033</v>
      </c>
      <c r="C108" s="61">
        <f t="shared" si="14"/>
        <v>3664.1713032980115</v>
      </c>
      <c r="D108" s="62">
        <f t="shared" si="15"/>
        <v>7697.1713032980115</v>
      </c>
      <c r="K108" s="14">
        <v>2024</v>
      </c>
      <c r="L108" s="15"/>
      <c r="M108" s="15"/>
      <c r="N108" s="16"/>
    </row>
    <row r="109" spans="1:14" ht="15.75" thickBot="1">
      <c r="A109" s="35" t="s">
        <v>46</v>
      </c>
      <c r="B109" s="33">
        <f>SUM(B103:B108)</f>
        <v>8556</v>
      </c>
      <c r="C109" s="40">
        <f>SUM(C103:C108)</f>
        <v>6270.0841864893973</v>
      </c>
      <c r="D109" s="63">
        <f t="shared" si="15"/>
        <v>14826.084186489397</v>
      </c>
    </row>
    <row r="110" spans="1:14" ht="15.75" thickBot="1"/>
    <row r="111" spans="1:14" ht="15.75">
      <c r="A111" s="27" t="s">
        <v>81</v>
      </c>
      <c r="B111" s="28"/>
      <c r="C111" s="28"/>
      <c r="D111" s="28"/>
      <c r="E111" s="28"/>
      <c r="F111" s="29"/>
      <c r="G111" s="30"/>
    </row>
    <row r="112" spans="1:14">
      <c r="A112" s="82" t="s">
        <v>82</v>
      </c>
      <c r="B112" s="83"/>
      <c r="C112" s="83"/>
      <c r="D112" s="83"/>
      <c r="E112" s="83"/>
      <c r="F112" s="83"/>
      <c r="G112" s="84"/>
    </row>
    <row r="113" spans="1:7" ht="15.75" thickBot="1">
      <c r="A113" s="85"/>
      <c r="B113" s="86"/>
      <c r="C113" s="86"/>
      <c r="D113" s="86"/>
      <c r="E113" s="86"/>
      <c r="F113" s="86"/>
      <c r="G113" s="87"/>
    </row>
    <row r="114" spans="1:7" ht="15.75" thickBot="1"/>
    <row r="115" spans="1:7" ht="30.75" thickBot="1">
      <c r="A115" s="69" t="s">
        <v>7</v>
      </c>
      <c r="B115" s="70" t="s">
        <v>83</v>
      </c>
      <c r="C115" s="17"/>
    </row>
    <row r="116" spans="1:7">
      <c r="A116" s="49">
        <v>2019</v>
      </c>
      <c r="B116" s="65">
        <v>200</v>
      </c>
      <c r="C116" s="66"/>
    </row>
    <row r="117" spans="1:7">
      <c r="A117" s="12">
        <v>2020</v>
      </c>
      <c r="B117" s="67">
        <v>220</v>
      </c>
      <c r="C117" s="66"/>
    </row>
    <row r="118" spans="1:7">
      <c r="A118" s="12">
        <v>2021</v>
      </c>
      <c r="B118" s="67">
        <v>210</v>
      </c>
      <c r="C118" s="66"/>
    </row>
    <row r="119" spans="1:7">
      <c r="A119" s="12">
        <v>2022</v>
      </c>
      <c r="B119" s="67">
        <v>250</v>
      </c>
      <c r="C119" s="66"/>
    </row>
    <row r="120" spans="1:7">
      <c r="A120" s="12">
        <v>2023</v>
      </c>
      <c r="B120" s="67">
        <v>280</v>
      </c>
      <c r="C120" s="66"/>
    </row>
    <row r="121" spans="1:7" ht="15.75" thickBot="1">
      <c r="A121" s="14">
        <v>2024</v>
      </c>
      <c r="B121" s="68">
        <v>300</v>
      </c>
      <c r="C121" s="66"/>
    </row>
    <row r="122" spans="1:7" ht="15.75" thickBot="1"/>
    <row r="123" spans="1:7" ht="15.75" thickBot="1">
      <c r="A123" s="88" t="s">
        <v>55</v>
      </c>
      <c r="B123" s="89"/>
      <c r="C123" s="89"/>
      <c r="D123" s="89"/>
      <c r="E123" s="89"/>
      <c r="F123" s="89"/>
      <c r="G123" s="90"/>
    </row>
    <row r="124" spans="1:7">
      <c r="A124" s="36" t="s">
        <v>84</v>
      </c>
      <c r="B124" s="71"/>
      <c r="C124" s="71"/>
      <c r="D124" s="71"/>
      <c r="E124" s="71"/>
      <c r="F124" s="71"/>
      <c r="G124" s="30"/>
    </row>
    <row r="125" spans="1:7">
      <c r="A125" s="72" t="s">
        <v>85</v>
      </c>
      <c r="B125" s="3"/>
      <c r="C125" s="3"/>
      <c r="D125" s="3"/>
      <c r="E125" s="3"/>
      <c r="F125" s="3"/>
      <c r="G125" s="4"/>
    </row>
    <row r="126" spans="1:7" ht="15.75" thickBot="1">
      <c r="A126" s="5" t="s">
        <v>88</v>
      </c>
      <c r="B126" s="6"/>
      <c r="C126" s="6"/>
      <c r="D126" s="6"/>
      <c r="E126" s="6"/>
      <c r="F126" s="6"/>
      <c r="G126" s="7"/>
    </row>
    <row r="127" spans="1:7" ht="15.75" thickBot="1"/>
    <row r="128" spans="1:7">
      <c r="A128" s="88" t="s">
        <v>22</v>
      </c>
      <c r="B128" s="89"/>
      <c r="C128" s="89"/>
      <c r="D128" s="89"/>
      <c r="E128" s="89"/>
      <c r="F128" s="90"/>
    </row>
    <row r="129" spans="1:6">
      <c r="A129" s="73" t="s">
        <v>21</v>
      </c>
      <c r="B129" s="74"/>
      <c r="C129" s="74"/>
      <c r="D129" s="74"/>
      <c r="E129" s="74"/>
      <c r="F129" s="75"/>
    </row>
    <row r="130" spans="1:6" ht="15.75" thickBot="1">
      <c r="A130" s="76" t="s">
        <v>39</v>
      </c>
      <c r="B130" s="77"/>
      <c r="C130" s="77"/>
      <c r="D130" s="77"/>
      <c r="E130" s="77"/>
      <c r="F130" s="78"/>
    </row>
    <row r="131" spans="1:6" ht="15.75" thickBot="1"/>
    <row r="132" spans="1:6" ht="15.75" thickBot="1">
      <c r="A132" s="79" t="s">
        <v>90</v>
      </c>
      <c r="B132" s="80"/>
      <c r="C132" s="80"/>
      <c r="D132" s="81"/>
    </row>
    <row r="133" spans="1:6">
      <c r="A133" s="36"/>
      <c r="B133" s="37" t="s">
        <v>24</v>
      </c>
      <c r="C133" s="37" t="s">
        <v>27</v>
      </c>
      <c r="D133" s="38" t="s">
        <v>28</v>
      </c>
    </row>
    <row r="134" spans="1:6" ht="45">
      <c r="A134" s="21" t="s">
        <v>7</v>
      </c>
      <c r="B134" s="19" t="s">
        <v>86</v>
      </c>
      <c r="C134" s="19" t="s">
        <v>87</v>
      </c>
      <c r="D134" s="39" t="s">
        <v>89</v>
      </c>
    </row>
    <row r="135" spans="1:6">
      <c r="A135" s="12">
        <v>2019</v>
      </c>
      <c r="B135" s="8">
        <f t="shared" ref="B135:B140" si="16">E83/B116</f>
        <v>69.189920311622743</v>
      </c>
      <c r="C135" s="8">
        <f t="shared" ref="C135:C140" si="17">SUM($B$135:$B$140)/6</f>
        <v>50.211500450148115</v>
      </c>
      <c r="D135" s="24">
        <f t="shared" ref="D135:D140" si="18">C135*B116</f>
        <v>10042.300090029623</v>
      </c>
    </row>
    <row r="136" spans="1:6">
      <c r="A136" s="12">
        <v>2020</v>
      </c>
      <c r="B136" s="8">
        <f t="shared" si="16"/>
        <v>51.17360553550597</v>
      </c>
      <c r="C136" s="8">
        <f t="shared" si="17"/>
        <v>50.211500450148115</v>
      </c>
      <c r="D136" s="24">
        <f t="shared" si="18"/>
        <v>11046.530099032585</v>
      </c>
    </row>
    <row r="137" spans="1:6">
      <c r="A137" s="12">
        <v>2021</v>
      </c>
      <c r="B137" s="8">
        <f t="shared" si="16"/>
        <v>49.36391545896533</v>
      </c>
      <c r="C137" s="8">
        <f t="shared" si="17"/>
        <v>50.211500450148115</v>
      </c>
      <c r="D137" s="24">
        <f t="shared" si="18"/>
        <v>10544.415094531105</v>
      </c>
      <c r="F137" t="s">
        <v>92</v>
      </c>
    </row>
    <row r="138" spans="1:6">
      <c r="A138" s="12">
        <v>2022</v>
      </c>
      <c r="B138" s="8">
        <f t="shared" si="16"/>
        <v>46.629686028127999</v>
      </c>
      <c r="C138" s="8">
        <f t="shared" si="17"/>
        <v>50.211500450148115</v>
      </c>
      <c r="D138" s="24">
        <f t="shared" si="18"/>
        <v>12552.875112537029</v>
      </c>
    </row>
    <row r="139" spans="1:6">
      <c r="A139" s="12">
        <v>2023</v>
      </c>
      <c r="B139" s="8">
        <f t="shared" si="16"/>
        <v>41.4912487</v>
      </c>
      <c r="C139" s="8">
        <f t="shared" si="17"/>
        <v>50.211500450148115</v>
      </c>
      <c r="D139" s="24">
        <f t="shared" si="18"/>
        <v>14059.220126041473</v>
      </c>
    </row>
    <row r="140" spans="1:6" ht="15.75" thickBot="1">
      <c r="A140" s="14">
        <v>2024</v>
      </c>
      <c r="B140" s="15">
        <f t="shared" si="16"/>
        <v>43.420626666666664</v>
      </c>
      <c r="C140" s="15">
        <f t="shared" si="17"/>
        <v>50.211500450148115</v>
      </c>
      <c r="D140" s="26">
        <f t="shared" si="18"/>
        <v>15063.450135044435</v>
      </c>
    </row>
  </sheetData>
  <mergeCells count="65">
    <mergeCell ref="A11:F11"/>
    <mergeCell ref="A1:F1"/>
    <mergeCell ref="A3:B3"/>
    <mergeCell ref="C3:F3"/>
    <mergeCell ref="A4:F4"/>
    <mergeCell ref="A6:F6"/>
    <mergeCell ref="A5:F5"/>
    <mergeCell ref="A8:F9"/>
    <mergeCell ref="A2:F2"/>
    <mergeCell ref="A7:F7"/>
    <mergeCell ref="A42:F42"/>
    <mergeCell ref="A43:F43"/>
    <mergeCell ref="H11:N11"/>
    <mergeCell ref="H21:K21"/>
    <mergeCell ref="A12:F12"/>
    <mergeCell ref="A20:F20"/>
    <mergeCell ref="A21:F21"/>
    <mergeCell ref="A22:F22"/>
    <mergeCell ref="A23:F23"/>
    <mergeCell ref="A24:F24"/>
    <mergeCell ref="A25:F26"/>
    <mergeCell ref="A27:F27"/>
    <mergeCell ref="A28:F28"/>
    <mergeCell ref="A29:F29"/>
    <mergeCell ref="A31:G31"/>
    <mergeCell ref="A30:F30"/>
    <mergeCell ref="A44:G44"/>
    <mergeCell ref="A46:F46"/>
    <mergeCell ref="A47:F47"/>
    <mergeCell ref="A48:F48"/>
    <mergeCell ref="A49:F49"/>
    <mergeCell ref="A62:F62"/>
    <mergeCell ref="A45:F45"/>
    <mergeCell ref="H50:P50"/>
    <mergeCell ref="A66:G66"/>
    <mergeCell ref="A73:G74"/>
    <mergeCell ref="A67:D67"/>
    <mergeCell ref="A68:D68"/>
    <mergeCell ref="A69:E69"/>
    <mergeCell ref="A70:F70"/>
    <mergeCell ref="A64:G65"/>
    <mergeCell ref="A71:C71"/>
    <mergeCell ref="A72:C72"/>
    <mergeCell ref="A50:D50"/>
    <mergeCell ref="A96:F96"/>
    <mergeCell ref="A76:F76"/>
    <mergeCell ref="A77:F77"/>
    <mergeCell ref="A78:F78"/>
    <mergeCell ref="A97:F97"/>
    <mergeCell ref="A98:F98"/>
    <mergeCell ref="K80:N80"/>
    <mergeCell ref="A100:D100"/>
    <mergeCell ref="A80:I80"/>
    <mergeCell ref="A91:F91"/>
    <mergeCell ref="A92:F92"/>
    <mergeCell ref="A93:G93"/>
    <mergeCell ref="A94:F94"/>
    <mergeCell ref="A95:F95"/>
    <mergeCell ref="A129:F129"/>
    <mergeCell ref="A130:F130"/>
    <mergeCell ref="K100:N100"/>
    <mergeCell ref="A132:D132"/>
    <mergeCell ref="A112:G113"/>
    <mergeCell ref="A123:G123"/>
    <mergeCell ref="A128:F128"/>
  </mergeCells>
  <phoneticPr fontId="0" type="noConversion"/>
  <hyperlinks>
    <hyperlink ref="A2:F2" r:id="rId1" display="The Actuary's Free Study Guide for Exam 6"/>
    <hyperlink ref="A4:F4" r:id="rId2" display="Published under the Creative Commons Attribution Share-Alike License 3.0"/>
    <hyperlink ref="A6:F6" r:id="rId3" display="Estimating Unpaid Claims Using Basic Techniques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Stolyarov II</dc:creator>
  <cp:lastModifiedBy>gstolyarov</cp:lastModifiedBy>
  <dcterms:created xsi:type="dcterms:W3CDTF">2010-08-29T17:17:26Z</dcterms:created>
  <dcterms:modified xsi:type="dcterms:W3CDTF">2011-03-28T20:18:17Z</dcterms:modified>
</cp:coreProperties>
</file>