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0" yWindow="0" windowWidth="25320" windowHeight="4560"/>
  </bookViews>
  <sheets>
    <sheet name="Problem" sheetId="1" r:id="rId1"/>
    <sheet name="Solution" sheetId="2" r:id="rId2"/>
  </sheets>
  <functionGroups builtInGroupCount="18"/>
  <calcPr calcId="152511" iterateDelta="1E-4"/>
</workbook>
</file>

<file path=xl/calcChain.xml><?xml version="1.0" encoding="utf-8"?>
<calcChain xmlns="http://schemas.openxmlformats.org/spreadsheetml/2006/main">
  <c r="D14" i="1" l="1"/>
  <c r="B47" i="2"/>
  <c r="J11" i="2"/>
  <c r="J12" i="2"/>
  <c r="J13" i="2"/>
  <c r="J14" i="2"/>
  <c r="J10" i="2"/>
  <c r="A14" i="2"/>
  <c r="B14" i="2"/>
  <c r="A11" i="2"/>
  <c r="B11" i="2"/>
  <c r="A12" i="2"/>
  <c r="B12" i="2"/>
  <c r="A13" i="2"/>
  <c r="B13" i="2"/>
  <c r="B10" i="2"/>
  <c r="A10" i="2"/>
  <c r="D31" i="1"/>
  <c r="D24" i="1" l="1"/>
  <c r="F24" i="1"/>
  <c r="F23" i="1"/>
  <c r="D13" i="1"/>
  <c r="F13" i="2" s="1"/>
  <c r="D11" i="1"/>
  <c r="F11" i="2" s="1"/>
  <c r="G22" i="1"/>
  <c r="C20" i="1"/>
  <c r="C21" i="1" s="1"/>
  <c r="C22" i="1" s="1"/>
  <c r="C23" i="1" s="1"/>
  <c r="F14" i="2"/>
  <c r="D12" i="1"/>
  <c r="F12" i="2" s="1"/>
  <c r="B6" i="1"/>
  <c r="D9" i="2" s="1"/>
  <c r="G23" i="1" l="1"/>
  <c r="H23" i="1" s="1"/>
  <c r="B48" i="2"/>
  <c r="B51" i="2" s="1"/>
  <c r="B56" i="2"/>
  <c r="B58" i="2" s="1"/>
  <c r="H22" i="1"/>
  <c r="C25" i="1" s="1"/>
  <c r="B40" i="2" s="1"/>
  <c r="B42" i="2" s="1"/>
  <c r="F9" i="2"/>
  <c r="I13" i="2" s="1"/>
  <c r="E13" i="2"/>
  <c r="H13" i="2" s="1"/>
  <c r="E11" i="2"/>
  <c r="E14" i="2"/>
  <c r="H14" i="2" s="1"/>
  <c r="E12" i="2"/>
  <c r="B49" i="2"/>
  <c r="B50" i="2" s="1"/>
  <c r="G12" i="2"/>
  <c r="I12" i="2"/>
  <c r="B37" i="2"/>
  <c r="D25" i="1"/>
  <c r="B38" i="2" s="1"/>
  <c r="H12" i="2" l="1"/>
  <c r="G11" i="2"/>
  <c r="C24" i="1"/>
  <c r="I11" i="2"/>
  <c r="H11" i="2"/>
  <c r="G14" i="2"/>
  <c r="G13" i="2"/>
  <c r="B55" i="2"/>
  <c r="I14" i="2"/>
  <c r="C22" i="2" l="1"/>
  <c r="D22" i="2" s="1"/>
  <c r="E22" i="2"/>
  <c r="F22" i="2" s="1"/>
  <c r="G22" i="2"/>
  <c r="H22" i="2" s="1"/>
  <c r="A22" i="2"/>
  <c r="B22" i="2" s="1"/>
  <c r="G25" i="2"/>
  <c r="H25" i="2" s="1"/>
  <c r="E25" i="2"/>
  <c r="F25" i="2" s="1"/>
  <c r="C25" i="2"/>
  <c r="D25" i="2" s="1"/>
  <c r="A25" i="2"/>
  <c r="B25" i="2" s="1"/>
  <c r="B39" i="2"/>
  <c r="B41" i="2" s="1"/>
  <c r="B46" i="2" s="1"/>
  <c r="B52" i="2" s="1"/>
  <c r="G24" i="1"/>
  <c r="C19" i="2"/>
  <c r="D19" i="2" s="1"/>
  <c r="G19" i="2"/>
  <c r="H19" i="2" s="1"/>
  <c r="A19" i="2"/>
  <c r="B19" i="2" s="1"/>
  <c r="E19" i="2"/>
  <c r="F19" i="2" s="1"/>
  <c r="A20" i="2" l="1"/>
  <c r="C28" i="2"/>
  <c r="D28" i="2"/>
  <c r="A23" i="2"/>
  <c r="C29" i="2"/>
  <c r="D29" i="2"/>
  <c r="H24" i="1"/>
  <c r="B35" i="2" s="1"/>
  <c r="B36" i="2" s="1"/>
  <c r="B62" i="2" s="1"/>
  <c r="B57" i="2"/>
  <c r="B59" i="2" s="1"/>
  <c r="B60" i="2" s="1"/>
  <c r="A26" i="2"/>
  <c r="C30" i="2"/>
  <c r="D30" i="2"/>
</calcChain>
</file>

<file path=xl/sharedStrings.xml><?xml version="1.0" encoding="utf-8"?>
<sst xmlns="http://schemas.openxmlformats.org/spreadsheetml/2006/main" count="118" uniqueCount="116">
  <si>
    <t>Inexhaustible Exam-Style Practice</t>
  </si>
  <si>
    <r>
      <t xml:space="preserve">TO RE-RANDOMIZE THE VALUES FOR THIS PROBLEM, CLICK ON THE FORMULA IN THE RED BOX AND PRESS "ENTER". </t>
    </r>
    <r>
      <rPr>
        <b/>
        <sz val="10"/>
        <rFont val="Arial"/>
        <family val="2"/>
      </rPr>
      <t xml:space="preserve">That is all you need to do. </t>
    </r>
  </si>
  <si>
    <t>G. Stolyarov II, ASA, ACAS, MAAA, CPCU, ARe, ARC, API, AIS, AIE, AIAF</t>
  </si>
  <si>
    <t>http://www.rationalargumentator.com/index/giadv-study-guide/</t>
  </si>
  <si>
    <t>Free Practice Problems for Society of Actuaries (SOA) Exam GIADV: Advanced Topics in General Insurance</t>
  </si>
  <si>
    <t>.</t>
  </si>
  <si>
    <t>Based on Problem 3(e),(g) - Spring 2014 SOA Exam GIADV</t>
  </si>
  <si>
    <t>accident years, you are given four models to evaluate the chain-ladder assumption and alternatives.</t>
  </si>
  <si>
    <r>
      <rPr>
        <b/>
        <sz val="11"/>
        <color theme="1"/>
        <rFont val="Calibri"/>
        <family val="2"/>
        <scheme val="minor"/>
      </rPr>
      <t xml:space="preserve">(e) </t>
    </r>
    <r>
      <rPr>
        <sz val="11"/>
        <color theme="1"/>
        <rFont val="Calibri"/>
        <family val="2"/>
        <scheme val="minor"/>
      </rPr>
      <t xml:space="preserve">For a loss-development triangle with </t>
    </r>
  </si>
  <si>
    <t>You are using ideas from "Testing the Assumptions of Age-to-Age Factors" by Venter, with the following notation:</t>
  </si>
  <si>
    <t>c(w,k) = cumulative claims for accident year w at development year k.</t>
  </si>
  <si>
    <t>q(w,k) = incremental claims for accident year w at development year k.</t>
  </si>
  <si>
    <t>Model</t>
  </si>
  <si>
    <t>Model Description</t>
  </si>
  <si>
    <t>Sum of Squared Errors (SSE)</t>
  </si>
  <si>
    <t>The following are the results for each model:</t>
  </si>
  <si>
    <t>q(w,k+1) = c(w,k)*f(k)</t>
  </si>
  <si>
    <t>q(w,k+1) = c(w,k)*f(k) + g(k)</t>
  </si>
  <si>
    <t>q(w,k+1) = g(k)</t>
  </si>
  <si>
    <t>q(w,k+1) = f(k+1)*h(w)</t>
  </si>
  <si>
    <t>Indicate if your results support Mack's expected-value assumption for the chain-ladder method.</t>
  </si>
  <si>
    <r>
      <t xml:space="preserve">(e) </t>
    </r>
    <r>
      <rPr>
        <sz val="11"/>
        <color theme="1"/>
        <rFont val="Calibri"/>
        <family val="2"/>
        <scheme val="minor"/>
      </rPr>
      <t>Rank the four models from best-fitting to worst-fitting using one of the three methods Venter suggests for accounting for the number of estimated parameters when comparing sums of squared errors.</t>
    </r>
  </si>
  <si>
    <t>k</t>
  </si>
  <si>
    <r>
      <t xml:space="preserve">(g) </t>
    </r>
    <r>
      <rPr>
        <sz val="11"/>
        <color theme="1"/>
        <rFont val="Calibri"/>
        <family val="2"/>
        <scheme val="minor"/>
      </rPr>
      <t xml:space="preserve">You are now evaluating a </t>
    </r>
    <r>
      <rPr>
        <i/>
        <sz val="11"/>
        <color theme="1"/>
        <rFont val="Calibri"/>
        <family val="2"/>
        <scheme val="minor"/>
      </rPr>
      <t xml:space="preserve">different </t>
    </r>
    <r>
      <rPr>
        <sz val="11"/>
        <color theme="1"/>
        <rFont val="Calibri"/>
        <family val="2"/>
        <scheme val="minor"/>
      </rPr>
      <t>loss-development triangle, which uses 7 accident years. The following table provides development factors (f_k in Mack's paper) and the variance estimates ((</t>
    </r>
    <r>
      <rPr>
        <sz val="11"/>
        <color theme="1"/>
        <rFont val="Calibri"/>
        <family val="2"/>
      </rPr>
      <t xml:space="preserve">α_k)^2 in Mack's paper). </t>
    </r>
  </si>
  <si>
    <t>f_k</t>
  </si>
  <si>
    <t>(α_k)^2</t>
  </si>
  <si>
    <t>You are also given part of the loss-development triangle for the last three maturities.</t>
  </si>
  <si>
    <t>Accident Year</t>
  </si>
  <si>
    <t>Maturity 5</t>
  </si>
  <si>
    <t>Maturity 6</t>
  </si>
  <si>
    <t>Maturity 7</t>
  </si>
  <si>
    <t>Claims are assumed to be at ultimate levels at Maturity 7.</t>
  </si>
  <si>
    <t>The shaded values are populated using the standard chain-ladder method.</t>
  </si>
  <si>
    <r>
      <t xml:space="preserve">(g) </t>
    </r>
    <r>
      <rPr>
        <sz val="11"/>
        <color theme="1"/>
        <rFont val="Calibri"/>
        <family val="2"/>
        <scheme val="minor"/>
      </rPr>
      <t>Calculate the variance of the chain-ladder estimate of the reserve for claims from Accident Year 2092.</t>
    </r>
  </si>
  <si>
    <t>Part (e)</t>
  </si>
  <si>
    <r>
      <t xml:space="preserve">Method 1: </t>
    </r>
    <r>
      <rPr>
        <sz val="11"/>
        <color theme="1"/>
        <rFont val="Calibri"/>
        <family val="2"/>
        <scheme val="minor"/>
      </rPr>
      <t>Compare values of SSE/(n-p)^2.</t>
    </r>
  </si>
  <si>
    <r>
      <t xml:space="preserve">Method 2: </t>
    </r>
    <r>
      <rPr>
        <sz val="11"/>
        <color theme="1"/>
        <rFont val="Calibri"/>
        <family val="2"/>
        <scheme val="minor"/>
      </rPr>
      <t>Compare values of Akaike Information Criterion (AIC) = SSE*exp(2p/n).</t>
    </r>
  </si>
  <si>
    <r>
      <t xml:space="preserve">Method 3: </t>
    </r>
    <r>
      <rPr>
        <sz val="11"/>
        <color theme="1"/>
        <rFont val="Calibri"/>
        <family val="2"/>
        <scheme val="minor"/>
      </rPr>
      <t>Compare values of Bayesian Information Criterion (BIC) = SSE*n^(p/n).</t>
    </r>
  </si>
  <si>
    <t>The number of observations n is equal to the number of entries in the loss-development triangle, minus the number of entries in the diagonal.</t>
  </si>
  <si>
    <t xml:space="preserve">If A is the number of accident years, n is the same as A*(A+1)/2-A. Here, A = </t>
  </si>
  <si>
    <t>, so n =</t>
  </si>
  <si>
    <t>Name of Model</t>
  </si>
  <si>
    <t>Chain Ladder</t>
  </si>
  <si>
    <t>Linear Plus Constant</t>
  </si>
  <si>
    <t>Factor Times Parameter</t>
  </si>
  <si>
    <t>Derivation of p</t>
  </si>
  <si>
    <t>A-1 (Venter, p. 9)</t>
  </si>
  <si>
    <t>2A-2 (Venter, p. 11)</t>
  </si>
  <si>
    <t>2A-2 (Parameters double because of different constant at each k.)</t>
  </si>
  <si>
    <t>A-1 (Here we just have a different constant at each k for immature accident years.)</t>
  </si>
  <si>
    <t>Constant</t>
  </si>
  <si>
    <t>p</t>
  </si>
  <si>
    <t>SSE (Given)</t>
  </si>
  <si>
    <t>SSE/(n-p)^2</t>
  </si>
  <si>
    <t>(AIC) = SSE*exp(2p/n).</t>
  </si>
  <si>
    <t>(BIC) = SSE*n^(p/n)</t>
  </si>
  <si>
    <t>Your ranking may vary based on the method chosen. The following are the rankings produced by each method. Lower values of each measure are preferable.</t>
  </si>
  <si>
    <t>Lowest SSE/(n-p)^2</t>
  </si>
  <si>
    <t>Model for Lowest SSE/(n-p)^2</t>
  </si>
  <si>
    <t>Lowest AIC</t>
  </si>
  <si>
    <t>Model for Lowest AIC</t>
  </si>
  <si>
    <t>Lowest BIC</t>
  </si>
  <si>
    <t>Model for Lowest BIC</t>
  </si>
  <si>
    <t>2nd-Lowest SSE/(n-p)^2</t>
  </si>
  <si>
    <t>Model for 2nd-Lowest SSE/(n-p)^2</t>
  </si>
  <si>
    <t>2nd-Lowest AIC</t>
  </si>
  <si>
    <t>Model for 2nd-Lowest AIC</t>
  </si>
  <si>
    <t>2nd-Lowest BIC</t>
  </si>
  <si>
    <t>Model for 2nd-Lowest BIC</t>
  </si>
  <si>
    <t>3rd-Lowest SSE/(n-p)^2</t>
  </si>
  <si>
    <t>Model for 3rd-Lowest SSE/(n-p)^2</t>
  </si>
  <si>
    <t>3rd-Lowest AIC</t>
  </si>
  <si>
    <t>Model for 3rd-Lowest AIC</t>
  </si>
  <si>
    <t>3rd-Lowest BIC</t>
  </si>
  <si>
    <t>Model for 3rd-Lowest BIC</t>
  </si>
  <si>
    <t>Highest SSE/(n-p)^2</t>
  </si>
  <si>
    <t>Model for Highest SSE/(n-p)^2</t>
  </si>
  <si>
    <t>Highest AIC</t>
  </si>
  <si>
    <t>Model for Highest AIC</t>
  </si>
  <si>
    <t>Highest BIC</t>
  </si>
  <si>
    <t>Model for Highest BIC</t>
  </si>
  <si>
    <t>Venter's paper presents three possible methods, where n = number of observations and p = number of parameters.</t>
  </si>
  <si>
    <t>Ranking (from best to worst) by SSE/(n-p)^2:</t>
  </si>
  <si>
    <t>Ranking (from best to worst) by AIC:</t>
  </si>
  <si>
    <t>Ranking (from best to worst) by BIC:</t>
  </si>
  <si>
    <t>← POSSIBLE ANSWER 1</t>
  </si>
  <si>
    <t>← POSSIBLE ANSWER 2</t>
  </si>
  <si>
    <t>← POSSIBLE ANSWER 3</t>
  </si>
  <si>
    <t xml:space="preserve">Part (g) </t>
  </si>
  <si>
    <r>
      <t>Mack's formula for calculating the variance (p. 116) is (Ultimate Loss^2)*[</t>
    </r>
    <r>
      <rPr>
        <sz val="11"/>
        <color theme="1"/>
        <rFont val="Calibri"/>
        <family val="2"/>
      </rPr>
      <t>Σ over k = maturity of given accident-year experience through (maturity at ultimate - 1)][((α</t>
    </r>
    <r>
      <rPr>
        <sz val="11"/>
        <color theme="1"/>
        <rFont val="Calibri"/>
        <family val="2"/>
        <scheme val="minor"/>
      </rPr>
      <t>_k</t>
    </r>
    <r>
      <rPr>
        <sz val="11"/>
        <color theme="1"/>
        <rFont val="Calibri"/>
        <family val="2"/>
      </rPr>
      <t>)^2/(f_k)^2)(1/c(given accident year i, maturity k) + (1/(sum of c(j,k) with j ranging from accident year 1 to accident year (A - k)], where A is the total number of accident years.</t>
    </r>
  </si>
  <si>
    <t>Estimated Ultimate Loss for AY 2092</t>
  </si>
  <si>
    <t>(α_5)^2</t>
  </si>
  <si>
    <t>(α_6)^2</t>
  </si>
  <si>
    <t>f_5</t>
  </si>
  <si>
    <t>(f_5)^2</t>
  </si>
  <si>
    <t>f_6</t>
  </si>
  <si>
    <t>(f_6)^2</t>
  </si>
  <si>
    <t xml:space="preserve">The outer summation is over k = 5 (maturity of AY 2092) through k = 6 (which is maturity at ultimate - 1). </t>
  </si>
  <si>
    <t>(Ultimate Loss)^2</t>
  </si>
  <si>
    <t>The first term within the summation will therefore be [((α_5)^2/(f_5)^2)(1/C(2092, 5) + 1/[C(2090, 5) + C(2091, 5)]].</t>
  </si>
  <si>
    <t>((α_5)^2/(f_5)^2)</t>
  </si>
  <si>
    <t>C(2090, 5)</t>
  </si>
  <si>
    <t>C(2091, 5)</t>
  </si>
  <si>
    <t>C(2092, 5)</t>
  </si>
  <si>
    <t>1/C(2092, 5)</t>
  </si>
  <si>
    <t xml:space="preserve"> 1/[C(2090, 5) + C(2091, 5)]</t>
  </si>
  <si>
    <t>First Summation Term</t>
  </si>
  <si>
    <t>The second term within the summation will be [((α_6)^2/(f_6)^2)(1/C(2092, 6) + 1/C(2090, 6)].</t>
  </si>
  <si>
    <t>((α_6)^2/(f_6)^2)</t>
  </si>
  <si>
    <t>C(2090, 6)</t>
  </si>
  <si>
    <t>C(2092, 6)</t>
  </si>
  <si>
    <t>1/C(2092, 6)</t>
  </si>
  <si>
    <t>1/C(2090, 6)</t>
  </si>
  <si>
    <t>Second Summation Term</t>
  </si>
  <si>
    <t>Variance = (Ultimate Loss)^2*[First Summation Term + Second Summation Terms]</t>
  </si>
  <si>
    <t>←ANSWER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</si>
</sst>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00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/>
    <xf numFmtId="0" fontId="0" fillId="2" borderId="1" xfId="0" applyFill="1" applyBorder="1"/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4" fontId="0" fillId="0" borderId="0" xfId="0" applyNumberFormat="1" applyBorder="1"/>
    <xf numFmtId="0" fontId="0" fillId="0" borderId="0" xfId="0" applyFill="1" applyBorder="1" applyAlignment="1"/>
    <xf numFmtId="0" fontId="0" fillId="0" borderId="0" xfId="0" applyFont="1" applyBorder="1" applyAlignment="1"/>
    <xf numFmtId="164" fontId="1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/>
    <xf numFmtId="10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distributed"/>
    </xf>
    <xf numFmtId="0" fontId="0" fillId="0" borderId="0" xfId="0" applyFill="1"/>
    <xf numFmtId="44" fontId="5" fillId="0" borderId="0" xfId="0" applyNumberFormat="1" applyFont="1" applyAlignment="1">
      <alignment vertical="distributed"/>
    </xf>
    <xf numFmtId="44" fontId="5" fillId="0" borderId="0" xfId="0" applyNumberFormat="1" applyFont="1" applyBorder="1" applyAlignment="1">
      <alignment vertical="distributed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distributed"/>
    </xf>
    <xf numFmtId="0" fontId="0" fillId="0" borderId="3" xfId="0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0" fontId="0" fillId="0" borderId="5" xfId="0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0" fontId="0" fillId="0" borderId="7" xfId="0" applyBorder="1" applyAlignment="1">
      <alignment horizontal="center" vertical="distributed"/>
    </xf>
    <xf numFmtId="0" fontId="3" fillId="0" borderId="0" xfId="0" applyFont="1" applyAlignment="1">
      <alignment horizontal="center"/>
    </xf>
    <xf numFmtId="0" fontId="4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1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tionalargumentator.com/index/giadv-study-gui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1"/>
  <sheetViews>
    <sheetView tabSelected="1" workbookViewId="0">
      <selection activeCell="Q13" sqref="Q13"/>
    </sheetView>
  </sheetViews>
  <sheetFormatPr defaultRowHeight="15" x14ac:dyDescent="0.25"/>
  <cols>
    <col min="1" max="1" width="46.140625" customWidth="1"/>
    <col min="2" max="2" width="7.42578125" customWidth="1"/>
    <col min="3" max="3" width="27.7109375" customWidth="1"/>
    <col min="4" max="4" width="19.140625" customWidth="1"/>
    <col min="5" max="5" width="24.42578125" customWidth="1"/>
    <col min="6" max="6" width="14.140625" customWidth="1"/>
    <col min="7" max="7" width="18.5703125" customWidth="1"/>
    <col min="8" max="8" width="15.140625" customWidth="1"/>
  </cols>
  <sheetData>
    <row r="1" spans="1:7" x14ac:dyDescent="0.25">
      <c r="A1" s="24" t="s">
        <v>4</v>
      </c>
      <c r="B1" s="24"/>
      <c r="C1" s="24"/>
      <c r="D1" s="24"/>
      <c r="E1" s="24"/>
      <c r="F1" s="24"/>
      <c r="G1" s="24"/>
    </row>
    <row r="2" spans="1:7" x14ac:dyDescent="0.25">
      <c r="A2" s="31" t="s">
        <v>2</v>
      </c>
      <c r="B2" s="31"/>
      <c r="C2" s="31"/>
      <c r="D2" s="31"/>
      <c r="E2" s="31"/>
      <c r="F2" s="31"/>
    </row>
    <row r="3" spans="1:7" x14ac:dyDescent="0.25">
      <c r="A3" s="32" t="s">
        <v>3</v>
      </c>
      <c r="B3" s="33"/>
      <c r="C3" s="33"/>
      <c r="D3" s="33"/>
      <c r="E3" s="33"/>
      <c r="F3" s="33"/>
    </row>
    <row r="4" spans="1:7" x14ac:dyDescent="0.25">
      <c r="A4" s="24" t="s">
        <v>0</v>
      </c>
      <c r="B4" s="24"/>
      <c r="C4" s="24"/>
      <c r="D4" s="24"/>
      <c r="E4" s="24"/>
      <c r="F4" s="24"/>
    </row>
    <row r="5" spans="1:7" ht="15.75" thickBot="1" x14ac:dyDescent="0.3">
      <c r="A5" s="24" t="s">
        <v>6</v>
      </c>
      <c r="B5" s="24"/>
      <c r="C5" s="24"/>
      <c r="D5" s="24"/>
      <c r="E5" s="24"/>
      <c r="F5" s="24"/>
    </row>
    <row r="6" spans="1:7" ht="15.75" thickBot="1" x14ac:dyDescent="0.3">
      <c r="A6" s="35" t="s">
        <v>8</v>
      </c>
      <c r="B6" s="37">
        <f>ROUND(20*D31,0)</f>
        <v>14</v>
      </c>
      <c r="C6" s="35" t="s">
        <v>7</v>
      </c>
      <c r="D6" s="35"/>
      <c r="E6" s="35"/>
      <c r="F6" s="35"/>
      <c r="G6" s="35"/>
    </row>
    <row r="7" spans="1:7" x14ac:dyDescent="0.25">
      <c r="A7" s="35" t="s">
        <v>9</v>
      </c>
      <c r="B7" s="35"/>
      <c r="C7" s="35"/>
      <c r="D7" s="35"/>
      <c r="E7" s="35"/>
      <c r="F7" s="35"/>
      <c r="G7" s="35"/>
    </row>
    <row r="8" spans="1:7" x14ac:dyDescent="0.25">
      <c r="A8" s="35" t="s">
        <v>10</v>
      </c>
      <c r="B8" s="35"/>
      <c r="C8" s="35"/>
      <c r="D8" s="35"/>
      <c r="E8" s="35"/>
      <c r="F8" s="35"/>
      <c r="G8" s="35"/>
    </row>
    <row r="9" spans="1:7" x14ac:dyDescent="0.25">
      <c r="A9" s="8" t="s">
        <v>11</v>
      </c>
      <c r="B9" s="35"/>
      <c r="C9" s="35"/>
      <c r="D9" s="35"/>
      <c r="E9" s="35"/>
      <c r="F9" s="35"/>
      <c r="G9" s="35"/>
    </row>
    <row r="10" spans="1:7" ht="30.75" thickBot="1" x14ac:dyDescent="0.3">
      <c r="A10" s="12" t="s">
        <v>15</v>
      </c>
      <c r="B10" s="44" t="s">
        <v>12</v>
      </c>
      <c r="C10" s="44" t="s">
        <v>13</v>
      </c>
      <c r="D10" s="46" t="s">
        <v>14</v>
      </c>
      <c r="E10" s="35"/>
      <c r="F10" s="35"/>
      <c r="G10" s="35"/>
    </row>
    <row r="11" spans="1:7" ht="15.75" thickBot="1" x14ac:dyDescent="0.3">
      <c r="A11" s="35"/>
      <c r="B11" s="41">
        <v>1</v>
      </c>
      <c r="C11" s="45" t="s">
        <v>16</v>
      </c>
      <c r="D11" s="36">
        <f>ROUND(9980000*D31,0)</f>
        <v>7041364</v>
      </c>
      <c r="E11" s="35"/>
      <c r="F11" s="35"/>
      <c r="G11" s="35"/>
    </row>
    <row r="12" spans="1:7" ht="15.75" thickBot="1" x14ac:dyDescent="0.3">
      <c r="A12" s="35"/>
      <c r="B12" s="41">
        <v>2</v>
      </c>
      <c r="C12" s="45" t="s">
        <v>17</v>
      </c>
      <c r="D12" s="36">
        <f>ROUND(120000/D31+2340000,0)</f>
        <v>2510081</v>
      </c>
      <c r="E12" s="35"/>
      <c r="F12" s="35"/>
      <c r="G12" s="35"/>
    </row>
    <row r="13" spans="1:7" ht="15.75" thickBot="1" x14ac:dyDescent="0.3">
      <c r="A13" s="35"/>
      <c r="B13" s="41">
        <v>3</v>
      </c>
      <c r="C13" s="45" t="s">
        <v>18</v>
      </c>
      <c r="D13" s="36">
        <f>ROUND(1320000*D31+2340000/D31,0)</f>
        <v>4247896</v>
      </c>
      <c r="E13" s="35"/>
      <c r="F13" s="35"/>
      <c r="G13" s="35"/>
    </row>
    <row r="14" spans="1:7" ht="15.75" thickBot="1" x14ac:dyDescent="0.3">
      <c r="A14" s="35"/>
      <c r="B14" s="42">
        <v>4</v>
      </c>
      <c r="C14" s="47" t="s">
        <v>19</v>
      </c>
      <c r="D14" s="36">
        <f>1000000+ROUND(2000000*D31-300000/D31+EXP(4.6*D31)+400000,0)</f>
        <v>2385919</v>
      </c>
      <c r="E14" s="35"/>
      <c r="F14" s="35"/>
      <c r="G14" s="35"/>
    </row>
    <row r="15" spans="1:7" x14ac:dyDescent="0.25">
      <c r="A15" s="38" t="s">
        <v>21</v>
      </c>
      <c r="B15" s="35"/>
      <c r="C15" s="35"/>
      <c r="D15" s="35"/>
      <c r="E15" s="35"/>
      <c r="F15" s="35"/>
      <c r="G15" s="35"/>
    </row>
    <row r="16" spans="1:7" ht="19.5" customHeight="1" x14ac:dyDescent="0.25">
      <c r="A16" s="43" t="s">
        <v>20</v>
      </c>
      <c r="B16" s="35"/>
      <c r="C16" s="35"/>
      <c r="D16" s="35"/>
      <c r="E16" s="35"/>
      <c r="F16" s="35"/>
      <c r="G16" s="35"/>
    </row>
    <row r="18" spans="1:8" x14ac:dyDescent="0.25">
      <c r="A18" s="1" t="s">
        <v>23</v>
      </c>
    </row>
    <row r="19" spans="1:8" x14ac:dyDescent="0.25">
      <c r="B19" s="51" t="s">
        <v>22</v>
      </c>
      <c r="C19" s="51" t="s">
        <v>24</v>
      </c>
      <c r="D19" s="40" t="s">
        <v>25</v>
      </c>
      <c r="F19" s="49" t="s">
        <v>26</v>
      </c>
      <c r="G19" s="49"/>
    </row>
    <row r="20" spans="1:8" x14ac:dyDescent="0.25">
      <c r="B20" s="41">
        <v>1</v>
      </c>
      <c r="C20" s="41">
        <f>ROUND(1+9*D31,9)</f>
        <v>7.3499276040000003</v>
      </c>
      <c r="D20" s="41">
        <v>350.4</v>
      </c>
      <c r="F20" t="s">
        <v>31</v>
      </c>
    </row>
    <row r="21" spans="1:8" ht="14.25" customHeight="1" thickBot="1" x14ac:dyDescent="0.3">
      <c r="B21" s="41">
        <v>2</v>
      </c>
      <c r="C21" s="41">
        <f>ROUND(C20*0.45+0.05/D31,9)</f>
        <v>3.3783343709999998</v>
      </c>
      <c r="D21" s="41">
        <v>240.2</v>
      </c>
      <c r="E21" s="39" t="s">
        <v>27</v>
      </c>
      <c r="F21" s="39" t="s">
        <v>28</v>
      </c>
      <c r="G21" s="39" t="s">
        <v>29</v>
      </c>
      <c r="H21" s="39" t="s">
        <v>30</v>
      </c>
    </row>
    <row r="22" spans="1:8" ht="15.75" thickBot="1" x14ac:dyDescent="0.3">
      <c r="B22" s="41">
        <v>3</v>
      </c>
      <c r="C22" s="41">
        <f>MIN(C21*0.66+0.1/D31,C21-0.3)</f>
        <v>2.3714345842205118</v>
      </c>
      <c r="D22" s="41">
        <v>50.6</v>
      </c>
      <c r="E22" s="23">
        <v>2090</v>
      </c>
      <c r="F22" s="23">
        <v>4992</v>
      </c>
      <c r="G22" s="37">
        <f>ROUND(F22*(1+0.2*D31)+120,0)</f>
        <v>5816</v>
      </c>
      <c r="H22" s="37">
        <f>ROUND(G22*(1+0.02*(1-D31)),0)</f>
        <v>5850</v>
      </c>
    </row>
    <row r="23" spans="1:8" ht="15.75" thickBot="1" x14ac:dyDescent="0.3">
      <c r="B23" s="41">
        <v>4</v>
      </c>
      <c r="C23" s="52">
        <f>ROUND(MIN(C22-0.2, 4*D31+0.02/D31),9)</f>
        <v>2.171434584</v>
      </c>
      <c r="D23" s="52">
        <v>12.4</v>
      </c>
      <c r="E23" s="23">
        <v>2091</v>
      </c>
      <c r="F23" s="37">
        <f>ROUND(D31*14000,0)</f>
        <v>9878</v>
      </c>
      <c r="G23" s="37">
        <f>ROUND(F23*(1.1+0.03*D31)+200,0)</f>
        <v>11275</v>
      </c>
      <c r="H23" s="53">
        <f>G23*C25</f>
        <v>11340.912998624484</v>
      </c>
    </row>
    <row r="24" spans="1:8" ht="15.75" thickBot="1" x14ac:dyDescent="0.3">
      <c r="B24" s="45">
        <v>5</v>
      </c>
      <c r="C24" s="37">
        <f>SUM(G22:G23)/SUM(F22:F23)</f>
        <v>1.1493611297915265</v>
      </c>
      <c r="D24" s="37">
        <f>ROUND(D23*D31,3)</f>
        <v>8.7490000000000006</v>
      </c>
      <c r="E24" s="23">
        <v>2092</v>
      </c>
      <c r="F24" s="50">
        <f>ROUND(5600*D31+1022/D31,0)</f>
        <v>5400</v>
      </c>
      <c r="G24" s="53">
        <f>F24*C24</f>
        <v>6206.5501008742431</v>
      </c>
      <c r="H24" s="53">
        <f>G24*C25</f>
        <v>6242.8332342012245</v>
      </c>
    </row>
    <row r="25" spans="1:8" ht="14.25" customHeight="1" thickBot="1" x14ac:dyDescent="0.3">
      <c r="B25" s="45">
        <v>6</v>
      </c>
      <c r="C25" s="37">
        <f>H22/G22</f>
        <v>1.0058459422283357</v>
      </c>
      <c r="D25" s="37">
        <f>ROUND(D24*(0.67*D31),3)</f>
        <v>4.1360000000000001</v>
      </c>
    </row>
    <row r="26" spans="1:8" x14ac:dyDescent="0.25">
      <c r="E26" t="s">
        <v>32</v>
      </c>
    </row>
    <row r="27" spans="1:8" x14ac:dyDescent="0.25">
      <c r="A27" s="1" t="s">
        <v>33</v>
      </c>
    </row>
    <row r="29" spans="1:8" ht="15.75" thickBot="1" x14ac:dyDescent="0.3"/>
    <row r="30" spans="1:8" ht="15.75" thickBot="1" x14ac:dyDescent="0.3">
      <c r="A30" s="25" t="s">
        <v>1</v>
      </c>
      <c r="B30" s="26"/>
      <c r="C30" s="27"/>
    </row>
    <row r="31" spans="1:8" ht="15.75" thickBot="1" x14ac:dyDescent="0.3">
      <c r="A31" s="28"/>
      <c r="B31" s="29"/>
      <c r="C31" s="30"/>
      <c r="D31" s="2">
        <f>StaticRand()</f>
        <v>0.7055475115776062</v>
      </c>
    </row>
  </sheetData>
  <mergeCells count="6">
    <mergeCell ref="A1:G1"/>
    <mergeCell ref="A30:C31"/>
    <mergeCell ref="A2:F2"/>
    <mergeCell ref="A3:F3"/>
    <mergeCell ref="A4:F4"/>
    <mergeCell ref="A5:F5"/>
  </mergeCells>
  <hyperlinks>
    <hyperlink ref="A3" r:id="rId1"/>
  </hyperlinks>
  <pageMargins left="0.7" right="0.7" top="0.75" bottom="0.75" header="0.3" footer="0.3"/>
  <pageSetup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2"/>
  <sheetViews>
    <sheetView workbookViewId="0">
      <selection activeCell="A3" sqref="A3"/>
    </sheetView>
  </sheetViews>
  <sheetFormatPr defaultRowHeight="15" x14ac:dyDescent="0.25"/>
  <cols>
    <col min="1" max="1" width="32.85546875" customWidth="1"/>
    <col min="2" max="2" width="32.7109375" customWidth="1"/>
    <col min="3" max="3" width="22.5703125" customWidth="1"/>
    <col min="4" max="4" width="36.140625" customWidth="1"/>
    <col min="5" max="5" width="22.42578125" customWidth="1"/>
    <col min="6" max="6" width="31.85546875" customWidth="1"/>
    <col min="7" max="7" width="21" customWidth="1"/>
    <col min="8" max="8" width="31.140625" customWidth="1"/>
    <col min="9" max="9" width="13.140625" customWidth="1"/>
    <col min="10" max="10" width="25.140625" customWidth="1"/>
    <col min="12" max="12" width="11.5703125" bestFit="1" customWidth="1"/>
  </cols>
  <sheetData>
    <row r="1" spans="1:14" x14ac:dyDescent="0.25">
      <c r="A1" s="24" t="s">
        <v>0</v>
      </c>
      <c r="B1" s="24"/>
      <c r="C1" s="24"/>
      <c r="D1" s="24"/>
      <c r="E1" s="24"/>
      <c r="F1" s="24"/>
    </row>
    <row r="2" spans="1:14" x14ac:dyDescent="0.25">
      <c r="A2" s="24" t="s">
        <v>6</v>
      </c>
      <c r="B2" s="24"/>
      <c r="C2" s="24"/>
      <c r="D2" s="24"/>
      <c r="E2" s="24"/>
      <c r="F2" s="24"/>
      <c r="H2" s="19"/>
    </row>
    <row r="3" spans="1:14" x14ac:dyDescent="0.25">
      <c r="A3" s="1" t="s">
        <v>34</v>
      </c>
      <c r="H3" s="20"/>
      <c r="I3" s="3"/>
    </row>
    <row r="4" spans="1:14" x14ac:dyDescent="0.25">
      <c r="A4" s="9" t="s">
        <v>81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15" t="s">
        <v>35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15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15" t="s">
        <v>37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5.75" thickBot="1" x14ac:dyDescent="0.3">
      <c r="A8" s="56" t="s">
        <v>38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5.75" thickBot="1" x14ac:dyDescent="0.3">
      <c r="A9" s="57" t="s">
        <v>39</v>
      </c>
      <c r="B9" s="57"/>
      <c r="C9" s="57"/>
      <c r="D9" s="61">
        <f>Problem!B6</f>
        <v>14</v>
      </c>
      <c r="E9" s="14" t="s">
        <v>40</v>
      </c>
      <c r="F9" s="54">
        <f>D9*(D9+1)/2-D9</f>
        <v>91</v>
      </c>
      <c r="G9" s="9" t="s">
        <v>5</v>
      </c>
      <c r="H9" s="9"/>
      <c r="I9" s="9"/>
      <c r="J9" s="9"/>
      <c r="K9" s="9"/>
      <c r="L9" s="9"/>
      <c r="M9" s="9"/>
      <c r="N9" s="9"/>
    </row>
    <row r="10" spans="1:14" ht="30" x14ac:dyDescent="0.25">
      <c r="A10" s="62" t="str">
        <f>Problem!B10</f>
        <v>Model</v>
      </c>
      <c r="B10" s="62" t="str">
        <f>Problem!C10</f>
        <v>Model Description</v>
      </c>
      <c r="C10" s="62" t="s">
        <v>41</v>
      </c>
      <c r="D10" s="62" t="s">
        <v>45</v>
      </c>
      <c r="E10" s="62" t="s">
        <v>51</v>
      </c>
      <c r="F10" s="13" t="s">
        <v>52</v>
      </c>
      <c r="G10" s="13" t="s">
        <v>53</v>
      </c>
      <c r="H10" s="64" t="s">
        <v>54</v>
      </c>
      <c r="I10" s="65" t="s">
        <v>55</v>
      </c>
      <c r="J10" s="55" t="str">
        <f>A10</f>
        <v>Model</v>
      </c>
      <c r="K10" s="9"/>
      <c r="L10" s="9"/>
      <c r="M10" s="9"/>
      <c r="N10" s="9"/>
    </row>
    <row r="11" spans="1:14" x14ac:dyDescent="0.25">
      <c r="A11" s="58">
        <f>Problem!B11</f>
        <v>1</v>
      </c>
      <c r="B11" s="58" t="str">
        <f>Problem!C11</f>
        <v>q(w,k+1) = c(w,k)*f(k)</v>
      </c>
      <c r="C11" s="59" t="s">
        <v>42</v>
      </c>
      <c r="D11" s="59" t="s">
        <v>46</v>
      </c>
      <c r="E11" s="59">
        <f>D9-1</f>
        <v>13</v>
      </c>
      <c r="F11" s="63">
        <f>Problem!D11</f>
        <v>7041364</v>
      </c>
      <c r="G11" s="58">
        <f>F11/($F$9-E11)^2</f>
        <v>1157.3576594345825</v>
      </c>
      <c r="H11" s="58">
        <f>F11*EXP(2*E11/$F$9)</f>
        <v>9370028.9614666607</v>
      </c>
      <c r="I11" s="58">
        <f>F11*$F$9^(E11/$F$9)</f>
        <v>13412812.439470613</v>
      </c>
      <c r="J11" s="55">
        <f t="shared" ref="J11:J14" si="0">A11</f>
        <v>1</v>
      </c>
      <c r="K11" s="9"/>
      <c r="L11" s="9"/>
      <c r="M11" s="9"/>
      <c r="N11" s="9"/>
    </row>
    <row r="12" spans="1:14" ht="38.25" customHeight="1" x14ac:dyDescent="0.25">
      <c r="A12" s="58">
        <f>Problem!B12</f>
        <v>2</v>
      </c>
      <c r="B12" s="58" t="str">
        <f>Problem!C12</f>
        <v>q(w,k+1) = c(w,k)*f(k) + g(k)</v>
      </c>
      <c r="C12" s="58" t="s">
        <v>43</v>
      </c>
      <c r="D12" s="69" t="s">
        <v>48</v>
      </c>
      <c r="E12" s="58">
        <f>2*D9-2</f>
        <v>26</v>
      </c>
      <c r="F12" s="63">
        <f>Problem!D12</f>
        <v>2510081</v>
      </c>
      <c r="G12" s="58">
        <f t="shared" ref="G12:G14" si="1">F12/($F$9-E12)^2</f>
        <v>594.10201183431957</v>
      </c>
      <c r="H12" s="58">
        <f t="shared" ref="H12:H14" si="2">F12*EXP(2*E12/$F$9)</f>
        <v>4444838.765003386</v>
      </c>
      <c r="I12" s="58">
        <f t="shared" ref="I12:I14" si="3">F12*$F$9^(E12/$F$9)</f>
        <v>9107807.6155675985</v>
      </c>
      <c r="J12" s="55">
        <f t="shared" si="0"/>
        <v>2</v>
      </c>
      <c r="K12" s="9"/>
      <c r="L12" s="9"/>
      <c r="M12" s="9"/>
      <c r="N12" s="9"/>
    </row>
    <row r="13" spans="1:14" ht="45" x14ac:dyDescent="0.25">
      <c r="A13" s="58">
        <f>Problem!B13</f>
        <v>3</v>
      </c>
      <c r="B13" s="58" t="str">
        <f>Problem!C13</f>
        <v>q(w,k+1) = g(k)</v>
      </c>
      <c r="C13" s="58" t="s">
        <v>50</v>
      </c>
      <c r="D13" s="60" t="s">
        <v>49</v>
      </c>
      <c r="E13" s="58">
        <f>D9-1</f>
        <v>13</v>
      </c>
      <c r="F13" s="63">
        <f>Problem!D13</f>
        <v>4247896</v>
      </c>
      <c r="G13" s="58">
        <f t="shared" si="1"/>
        <v>698.2077580539119</v>
      </c>
      <c r="H13" s="58">
        <f t="shared" si="2"/>
        <v>5652727.0206878083</v>
      </c>
      <c r="I13" s="58">
        <f t="shared" si="3"/>
        <v>8091647.0601970665</v>
      </c>
      <c r="J13" s="55">
        <f t="shared" si="0"/>
        <v>3</v>
      </c>
      <c r="K13" s="9"/>
      <c r="L13" s="9"/>
      <c r="M13" s="9"/>
      <c r="N13" s="9"/>
    </row>
    <row r="14" spans="1:14" x14ac:dyDescent="0.25">
      <c r="A14" s="58">
        <f>Problem!B14</f>
        <v>4</v>
      </c>
      <c r="B14" s="58" t="str">
        <f>Problem!C14</f>
        <v>q(w,k+1) = f(k+1)*h(w)</v>
      </c>
      <c r="C14" s="59" t="s">
        <v>44</v>
      </c>
      <c r="D14" s="59" t="s">
        <v>47</v>
      </c>
      <c r="E14" s="58">
        <f>2*D9-2</f>
        <v>26</v>
      </c>
      <c r="F14" s="63">
        <f>Problem!D14</f>
        <v>2385919</v>
      </c>
      <c r="G14" s="58">
        <f t="shared" si="1"/>
        <v>564.71455621301777</v>
      </c>
      <c r="H14" s="58">
        <f t="shared" si="2"/>
        <v>4224973.3221191326</v>
      </c>
      <c r="I14" s="58">
        <f t="shared" si="3"/>
        <v>8657286.8518296536</v>
      </c>
      <c r="J14" s="55">
        <f t="shared" si="0"/>
        <v>4</v>
      </c>
      <c r="K14" s="9"/>
      <c r="L14" s="9"/>
      <c r="M14" s="9"/>
      <c r="N14" s="9"/>
    </row>
    <row r="15" spans="1:14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x14ac:dyDescent="0.25">
      <c r="A16" s="9" t="s">
        <v>56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5.75" thickBot="1" x14ac:dyDescent="0.3">
      <c r="A18" s="22" t="s">
        <v>57</v>
      </c>
      <c r="B18" s="13" t="s">
        <v>58</v>
      </c>
      <c r="C18" s="22" t="s">
        <v>63</v>
      </c>
      <c r="D18" s="13" t="s">
        <v>64</v>
      </c>
      <c r="E18" s="22" t="s">
        <v>69</v>
      </c>
      <c r="F18" s="13" t="s">
        <v>70</v>
      </c>
      <c r="G18" s="21" t="s">
        <v>75</v>
      </c>
      <c r="H18" s="21" t="s">
        <v>76</v>
      </c>
      <c r="I18" s="9"/>
      <c r="J18" s="9"/>
      <c r="K18" s="9"/>
      <c r="L18" s="9"/>
      <c r="M18" s="9"/>
      <c r="N18" s="9"/>
    </row>
    <row r="19" spans="1:14" ht="15.75" thickBot="1" x14ac:dyDescent="0.3">
      <c r="A19" s="54">
        <f>MIN(G11:G14)</f>
        <v>564.71455621301777</v>
      </c>
      <c r="B19" s="54">
        <f>VLOOKUP(A19,G11:J14,4,FALSE)</f>
        <v>4</v>
      </c>
      <c r="C19" s="54">
        <f>SMALL(G11:G14,2)</f>
        <v>594.10201183431957</v>
      </c>
      <c r="D19" s="54">
        <f>VLOOKUP(C19,G10:J14,4,FALSE)</f>
        <v>2</v>
      </c>
      <c r="E19" s="54">
        <f>SMALL(G11:G14,3)</f>
        <v>698.2077580539119</v>
      </c>
      <c r="F19" s="54">
        <f>VLOOKUP(E19,G11:J14,4,FALSE)</f>
        <v>3</v>
      </c>
      <c r="G19" s="54">
        <f>MAX(G11:G14)</f>
        <v>1157.3576594345825</v>
      </c>
      <c r="H19" s="54">
        <f>VLOOKUP(G19,G11:J14,4,FALSE)</f>
        <v>1</v>
      </c>
      <c r="I19" s="9"/>
      <c r="J19" s="9"/>
      <c r="K19" s="9"/>
      <c r="L19" s="9"/>
      <c r="M19" s="9"/>
      <c r="N19" s="9"/>
    </row>
    <row r="20" spans="1:14" x14ac:dyDescent="0.25">
      <c r="A20" s="67" t="str">
        <f>IF(B19=1, "This is the chain-ladder model, so Mack's assumption is supported.", "This is not the chain-ladder model, so Mack's assumption is not supported.")</f>
        <v>This is not the chain-ladder model, so Mack's assumption is not supported.</v>
      </c>
      <c r="B20" s="67"/>
      <c r="C20" s="13"/>
      <c r="D20" s="16"/>
      <c r="E20" s="17"/>
      <c r="F20" s="12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22" t="s">
        <v>59</v>
      </c>
      <c r="B21" s="13" t="s">
        <v>60</v>
      </c>
      <c r="C21" s="22" t="s">
        <v>65</v>
      </c>
      <c r="D21" s="13" t="s">
        <v>66</v>
      </c>
      <c r="E21" s="22" t="s">
        <v>71</v>
      </c>
      <c r="F21" s="13" t="s">
        <v>72</v>
      </c>
      <c r="G21" s="70" t="s">
        <v>77</v>
      </c>
      <c r="H21" s="70" t="s">
        <v>78</v>
      </c>
      <c r="I21" s="11"/>
      <c r="J21" s="11"/>
      <c r="K21" s="11"/>
      <c r="L21" s="11"/>
      <c r="M21" s="11"/>
      <c r="N21" s="11"/>
    </row>
    <row r="22" spans="1:14" ht="15.75" thickBot="1" x14ac:dyDescent="0.3">
      <c r="A22" s="66">
        <f>MIN(H11:H14)</f>
        <v>4224973.3221191326</v>
      </c>
      <c r="B22" s="37">
        <f>VLOOKUP(A22,H11:J14,3,FALSE)</f>
        <v>4</v>
      </c>
      <c r="C22" s="37">
        <f>SMALL(H11:H14,2)</f>
        <v>4444838.765003386</v>
      </c>
      <c r="D22" s="68">
        <f>VLOOKUP(C22,H10:J14,3,FALSE)</f>
        <v>2</v>
      </c>
      <c r="E22" s="68">
        <f>SMALL(H11:H14,3)</f>
        <v>5652727.0206878083</v>
      </c>
      <c r="F22" s="68">
        <f>VLOOKUP(E22,H10:J14,3,FALSE)</f>
        <v>3</v>
      </c>
      <c r="G22" s="68">
        <f>MAX(H11:H14)</f>
        <v>9370028.9614666607</v>
      </c>
      <c r="H22" s="68">
        <f>VLOOKUP(G22,H10:J14,3,FALSE)</f>
        <v>1</v>
      </c>
      <c r="I22" s="11"/>
      <c r="J22" s="11"/>
      <c r="K22" s="11"/>
      <c r="L22" s="11"/>
      <c r="M22" s="11"/>
      <c r="N22" s="18"/>
    </row>
    <row r="23" spans="1:14" x14ac:dyDescent="0.25">
      <c r="A23" s="67" t="str">
        <f>IF(B22=1, "This is the chain-ladder model, so Mack's assumption is supported.", "This is not the chain-ladder model, so Mack's assumption is not supported.")</f>
        <v>This is not the chain-ladder model, so Mack's assumption is not supported.</v>
      </c>
      <c r="B23" s="6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4" ht="15.75" thickBot="1" x14ac:dyDescent="0.3">
      <c r="A24" s="22" t="s">
        <v>61</v>
      </c>
      <c r="B24" s="13" t="s">
        <v>62</v>
      </c>
      <c r="C24" s="22" t="s">
        <v>67</v>
      </c>
      <c r="D24" s="13" t="s">
        <v>68</v>
      </c>
      <c r="E24" s="22" t="s">
        <v>73</v>
      </c>
      <c r="F24" s="13" t="s">
        <v>74</v>
      </c>
      <c r="G24" s="70" t="s">
        <v>79</v>
      </c>
      <c r="H24" s="70" t="s">
        <v>80</v>
      </c>
      <c r="I24" s="4"/>
      <c r="J24" s="4"/>
      <c r="K24" s="4"/>
      <c r="L24" s="4"/>
      <c r="M24" s="4"/>
    </row>
    <row r="25" spans="1:14" ht="15.75" thickBot="1" x14ac:dyDescent="0.3">
      <c r="A25" s="37">
        <f>MIN(I11:I14)</f>
        <v>8091647.0601970665</v>
      </c>
      <c r="B25" s="37">
        <f>VLOOKUP(A25,I11:J14,2,FALSE)</f>
        <v>3</v>
      </c>
      <c r="C25" s="37">
        <f>SMALL(I11:I14,2)</f>
        <v>8657286.8518296536</v>
      </c>
      <c r="D25" s="37">
        <f>VLOOKUP(C25,I11:J14,2,FALSE)</f>
        <v>4</v>
      </c>
      <c r="E25" s="37">
        <f>SMALL(I11:I14,3)</f>
        <v>9107807.6155675985</v>
      </c>
      <c r="F25" s="37">
        <f>VLOOKUP(E25,I11:J14,2,FALSE)</f>
        <v>2</v>
      </c>
      <c r="G25" s="37">
        <f>MAX(I11:I14)</f>
        <v>13412812.439470613</v>
      </c>
      <c r="H25" s="37">
        <f>VLOOKUP(G25,I11:J14,2,FALSE)</f>
        <v>1</v>
      </c>
      <c r="I25" s="4"/>
      <c r="J25" s="4"/>
      <c r="K25" s="4"/>
      <c r="L25" s="4"/>
      <c r="M25" s="4"/>
    </row>
    <row r="26" spans="1:14" x14ac:dyDescent="0.25">
      <c r="A26" s="67" t="str">
        <f>IF(B25=1, "This is the chain-ladder model, so Mack's assumption is supported.", "This is not the chain-ladder model, so Mack's assumption is not supported.")</f>
        <v>This is not the chain-ladder model, so Mack's assumption is not supported.</v>
      </c>
      <c r="B26" s="67"/>
      <c r="C26" s="5"/>
      <c r="D26" s="4"/>
      <c r="E26" s="5"/>
      <c r="F26" s="7"/>
      <c r="G26" s="4"/>
      <c r="H26" s="4"/>
      <c r="I26" s="4"/>
      <c r="J26" s="4"/>
      <c r="K26" s="4"/>
      <c r="L26" s="4"/>
      <c r="M26" s="4"/>
    </row>
    <row r="27" spans="1:14" ht="15.75" thickBot="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4" ht="15.75" thickBot="1" x14ac:dyDescent="0.3">
      <c r="A28" s="73" t="s">
        <v>82</v>
      </c>
      <c r="B28" s="74"/>
      <c r="C28" s="71" t="str">
        <f>B19&amp;", "&amp;D19&amp;", "&amp;F19&amp;", "&amp;H19</f>
        <v>4, 2, 3, 1</v>
      </c>
      <c r="D28" s="72" t="str">
        <f>IF(B19=1, "Mack's assumption is supported.", "Mack's assumption is not supported.")</f>
        <v>Mack's assumption is not supported.</v>
      </c>
      <c r="E28" s="75" t="s">
        <v>85</v>
      </c>
      <c r="F28" s="7"/>
      <c r="G28" s="5"/>
      <c r="H28" s="7"/>
      <c r="I28" s="4"/>
      <c r="J28" s="4"/>
      <c r="K28" s="4"/>
      <c r="L28" s="4"/>
      <c r="M28" s="4"/>
    </row>
    <row r="29" spans="1:14" ht="15.75" thickBot="1" x14ac:dyDescent="0.3">
      <c r="A29" s="73" t="s">
        <v>83</v>
      </c>
      <c r="B29" s="74"/>
      <c r="C29" s="71" t="str">
        <f>B22&amp;", "&amp;D22&amp;", "&amp;F22&amp;", "&amp;H22</f>
        <v>4, 2, 3, 1</v>
      </c>
      <c r="D29" s="72" t="str">
        <f>IF(B22=1, "Mack's assumption is supported.", "Mack's assumption is not supported.")</f>
        <v>Mack's assumption is not supported.</v>
      </c>
      <c r="E29" s="75" t="s">
        <v>86</v>
      </c>
      <c r="F29" s="4"/>
      <c r="G29" s="4"/>
      <c r="H29" s="4"/>
      <c r="I29" s="4"/>
      <c r="J29" s="4"/>
      <c r="K29" s="4"/>
      <c r="L29" s="4"/>
      <c r="M29" s="4"/>
    </row>
    <row r="30" spans="1:14" ht="15.75" thickBot="1" x14ac:dyDescent="0.3">
      <c r="A30" s="73" t="s">
        <v>84</v>
      </c>
      <c r="B30" s="74"/>
      <c r="C30" s="71" t="str">
        <f>B25&amp;", "&amp;D25&amp;", "&amp;F25&amp;", "&amp;H25</f>
        <v>3, 4, 2, 1</v>
      </c>
      <c r="D30" s="72" t="str">
        <f>IF(B25=1, "Mack's assumption is supported.", "Mack's assumption is not supported.")</f>
        <v>Mack's assumption is not supported.</v>
      </c>
      <c r="E30" s="75" t="s">
        <v>87</v>
      </c>
      <c r="F30" s="4"/>
      <c r="G30" s="5"/>
      <c r="H30" s="7"/>
      <c r="I30" s="4"/>
      <c r="J30" s="4"/>
      <c r="K30" s="4"/>
      <c r="L30" s="4"/>
      <c r="M30" s="4"/>
    </row>
    <row r="31" spans="1:14" x14ac:dyDescent="0.25">
      <c r="A31" s="34"/>
      <c r="B31" s="34"/>
      <c r="C31" s="34"/>
      <c r="D31" s="7"/>
      <c r="E31" s="5"/>
      <c r="F31" s="7"/>
      <c r="G31" s="5"/>
      <c r="H31" s="10"/>
      <c r="I31" s="4"/>
      <c r="J31" s="4"/>
      <c r="K31" s="4"/>
      <c r="L31" s="4"/>
      <c r="M31" s="4"/>
    </row>
    <row r="32" spans="1:14" x14ac:dyDescent="0.25">
      <c r="A32" s="6" t="s">
        <v>88</v>
      </c>
      <c r="B32" s="4"/>
      <c r="C32" s="4"/>
      <c r="D32" s="4"/>
      <c r="E32" s="4"/>
      <c r="F32" s="4"/>
      <c r="G32" s="4"/>
      <c r="H32" s="5"/>
      <c r="I32" s="4"/>
      <c r="J32" s="4"/>
      <c r="K32" s="4"/>
      <c r="L32" s="4"/>
      <c r="M32" s="4"/>
    </row>
    <row r="33" spans="1:13" x14ac:dyDescent="0.25">
      <c r="A33" s="4" t="s">
        <v>89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5.75" thickBot="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.75" thickBot="1" x14ac:dyDescent="0.3">
      <c r="A35" s="76" t="s">
        <v>90</v>
      </c>
      <c r="B35" s="37">
        <f>Problem!H24</f>
        <v>6242.8332342012245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.75" thickBot="1" x14ac:dyDescent="0.3">
      <c r="A36" s="39" t="s">
        <v>98</v>
      </c>
      <c r="B36" s="37">
        <f>B35^2</f>
        <v>38972966.790047318</v>
      </c>
    </row>
    <row r="37" spans="1:13" ht="15.75" thickBot="1" x14ac:dyDescent="0.3">
      <c r="A37" s="77" t="s">
        <v>91</v>
      </c>
      <c r="B37" s="37">
        <f>Problem!D24</f>
        <v>8.7490000000000006</v>
      </c>
    </row>
    <row r="38" spans="1:13" ht="15.75" thickBot="1" x14ac:dyDescent="0.3">
      <c r="A38" s="77" t="s">
        <v>92</v>
      </c>
      <c r="B38" s="37">
        <f>Problem!D25</f>
        <v>4.1360000000000001</v>
      </c>
    </row>
    <row r="39" spans="1:13" ht="15.75" thickBot="1" x14ac:dyDescent="0.3">
      <c r="A39" s="39" t="s">
        <v>93</v>
      </c>
      <c r="B39" s="37">
        <f>Problem!C24</f>
        <v>1.1493611297915265</v>
      </c>
    </row>
    <row r="40" spans="1:13" ht="15.75" thickBot="1" x14ac:dyDescent="0.3">
      <c r="A40" s="39" t="s">
        <v>95</v>
      </c>
      <c r="B40" s="37">
        <f>Problem!C25</f>
        <v>1.0058459422283357</v>
      </c>
    </row>
    <row r="41" spans="1:13" ht="15.75" thickBot="1" x14ac:dyDescent="0.3">
      <c r="A41" s="39" t="s">
        <v>94</v>
      </c>
      <c r="B41" s="37">
        <f>B39^2</f>
        <v>1.3210310066756543</v>
      </c>
    </row>
    <row r="42" spans="1:13" ht="15.75" thickBot="1" x14ac:dyDescent="0.3">
      <c r="A42" s="39" t="s">
        <v>96</v>
      </c>
      <c r="B42" s="37">
        <f>B40^2</f>
        <v>1.0117260594972084</v>
      </c>
    </row>
    <row r="43" spans="1:13" x14ac:dyDescent="0.25">
      <c r="A43" s="49" t="s">
        <v>97</v>
      </c>
      <c r="B43" s="49"/>
      <c r="C43" s="49"/>
    </row>
    <row r="45" spans="1:13" ht="15.75" thickBot="1" x14ac:dyDescent="0.3">
      <c r="A45" s="56" t="s">
        <v>99</v>
      </c>
      <c r="B45" s="56"/>
      <c r="C45" s="56"/>
    </row>
    <row r="46" spans="1:13" ht="15.75" thickBot="1" x14ac:dyDescent="0.3">
      <c r="A46" s="39" t="s">
        <v>100</v>
      </c>
      <c r="B46" s="37">
        <f>B37/B41</f>
        <v>6.6228574165088432</v>
      </c>
    </row>
    <row r="47" spans="1:13" ht="15.75" thickBot="1" x14ac:dyDescent="0.3">
      <c r="A47" s="39" t="s">
        <v>101</v>
      </c>
      <c r="B47" s="37">
        <f>Problem!F22</f>
        <v>4992</v>
      </c>
    </row>
    <row r="48" spans="1:13" ht="15.75" thickBot="1" x14ac:dyDescent="0.3">
      <c r="A48" s="39" t="s">
        <v>102</v>
      </c>
      <c r="B48" s="37">
        <f>Problem!F23</f>
        <v>9878</v>
      </c>
    </row>
    <row r="49" spans="1:4" ht="15.75" thickBot="1" x14ac:dyDescent="0.3">
      <c r="A49" s="39" t="s">
        <v>103</v>
      </c>
      <c r="B49" s="37">
        <f>Problem!F24</f>
        <v>5400</v>
      </c>
    </row>
    <row r="50" spans="1:4" ht="15.75" thickBot="1" x14ac:dyDescent="0.3">
      <c r="A50" s="48" t="s">
        <v>104</v>
      </c>
      <c r="B50" s="37">
        <f>1/B49</f>
        <v>1.8518518518518518E-4</v>
      </c>
    </row>
    <row r="51" spans="1:4" ht="15.75" thickBot="1" x14ac:dyDescent="0.3">
      <c r="A51" s="39" t="s">
        <v>105</v>
      </c>
      <c r="B51" s="37">
        <f>1/(B47+B48)</f>
        <v>6.7249495628782786E-5</v>
      </c>
    </row>
    <row r="52" spans="1:4" ht="15.75" thickBot="1" x14ac:dyDescent="0.3">
      <c r="A52" s="39" t="s">
        <v>106</v>
      </c>
      <c r="B52" s="37">
        <f>B46*(B50+B51)</f>
        <v>1.6718388980128305E-3</v>
      </c>
    </row>
    <row r="54" spans="1:4" ht="15.75" thickBot="1" x14ac:dyDescent="0.3">
      <c r="A54" s="78" t="s">
        <v>107</v>
      </c>
      <c r="B54" s="78"/>
      <c r="C54" s="78"/>
      <c r="D54" s="78"/>
    </row>
    <row r="55" spans="1:4" ht="15.75" thickBot="1" x14ac:dyDescent="0.3">
      <c r="A55" s="39" t="s">
        <v>108</v>
      </c>
      <c r="B55" s="37">
        <f>B38/B42</f>
        <v>4.0880631285265538</v>
      </c>
    </row>
    <row r="56" spans="1:4" ht="15.75" thickBot="1" x14ac:dyDescent="0.3">
      <c r="A56" s="39" t="s">
        <v>109</v>
      </c>
      <c r="B56" s="37">
        <f>Problem!G22</f>
        <v>5816</v>
      </c>
    </row>
    <row r="57" spans="1:4" ht="15.75" thickBot="1" x14ac:dyDescent="0.3">
      <c r="A57" s="39" t="s">
        <v>110</v>
      </c>
      <c r="B57" s="37">
        <f>Problem!G24</f>
        <v>6206.5501008742431</v>
      </c>
    </row>
    <row r="58" spans="1:4" ht="15.75" thickBot="1" x14ac:dyDescent="0.3">
      <c r="A58" s="48" t="s">
        <v>112</v>
      </c>
      <c r="B58" s="37">
        <f>1/B56</f>
        <v>1.71939477303989E-4</v>
      </c>
    </row>
    <row r="59" spans="1:4" ht="15.75" thickBot="1" x14ac:dyDescent="0.3">
      <c r="A59" s="48" t="s">
        <v>111</v>
      </c>
      <c r="B59" s="50">
        <f>1/B57</f>
        <v>1.611201043650871E-4</v>
      </c>
    </row>
    <row r="60" spans="1:4" ht="15.75" thickBot="1" x14ac:dyDescent="0.3">
      <c r="A60" s="39" t="s">
        <v>113</v>
      </c>
      <c r="B60" s="37">
        <f>B55*(B59+B58)</f>
        <v>1.3615685954238286E-3</v>
      </c>
    </row>
    <row r="61" spans="1:4" ht="15.75" thickBot="1" x14ac:dyDescent="0.3"/>
    <row r="62" spans="1:4" ht="45.75" thickBot="1" x14ac:dyDescent="0.3">
      <c r="A62" s="79" t="s">
        <v>114</v>
      </c>
      <c r="B62" s="80">
        <f>B36*(B52+B60)</f>
        <v>118220.88950238758</v>
      </c>
      <c r="C62" s="81" t="s">
        <v>115</v>
      </c>
    </row>
  </sheetData>
  <mergeCells count="11">
    <mergeCell ref="A54:D54"/>
    <mergeCell ref="A31:C31"/>
    <mergeCell ref="A1:F1"/>
    <mergeCell ref="A2:F2"/>
    <mergeCell ref="A9:C9"/>
    <mergeCell ref="A20:B20"/>
    <mergeCell ref="A23:B23"/>
    <mergeCell ref="A26:B26"/>
    <mergeCell ref="A28:B28"/>
    <mergeCell ref="A29:B29"/>
    <mergeCell ref="A30:B30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Solution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2015-02-07T20:54:33Z</dcterms:modified>
</cp:coreProperties>
</file>